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0.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1.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22.xml" ContentType="application/vnd.openxmlformats-officedocument.spreadsheetml.work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23.xml" ContentType="application/vnd.openxmlformats-officedocument.spreadsheetml.work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4.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25.xml" ContentType="application/vnd.openxmlformats-officedocument.spreadsheetml.worksheet+xml"/>
  <Override PartName="/xl/chartsheets/sheet17.xml" ContentType="application/vnd.openxmlformats-officedocument.spreadsheetml.chartsheet+xml"/>
  <Override PartName="/xl/chartsheets/sheet18.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drawings/drawing26.xml" ContentType="application/vnd.openxmlformats-officedocument.drawing+xml"/>
  <Override PartName="/xl/charts/chart16.xml" ContentType="application/vnd.openxmlformats-officedocument.drawingml.chart+xml"/>
  <Override PartName="/xl/drawings/drawing27.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8.xml" ContentType="application/vnd.openxmlformats-officedocument.drawing+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U:\National Forest Inventory\Production Forecast\PF2020_Forecast\Forecast Report\PF2020\"/>
    </mc:Choice>
  </mc:AlternateContent>
  <xr:revisionPtr revIDLastSave="0" documentId="13_ncr:1_{DB3599FF-2815-4295-A907-2E3CFEAF2E9D}" xr6:coauthVersionLast="47" xr6:coauthVersionMax="47" xr10:uidLastSave="{00000000-0000-0000-0000-000000000000}"/>
  <bookViews>
    <workbookView xWindow="20370" yWindow="-4395" windowWidth="25440" windowHeight="15390" tabRatio="927" xr2:uid="{00000000-000D-0000-FFFF-FFFF00000000}"/>
  </bookViews>
  <sheets>
    <sheet name="Index" sheetId="4" r:id="rId1"/>
    <sheet name="Table 1" sheetId="3" r:id="rId2"/>
    <sheet name="Table 2" sheetId="6" r:id="rId3"/>
    <sheet name="Table 3" sheetId="5" r:id="rId4"/>
    <sheet name="Table 4" sheetId="59" r:id="rId5"/>
    <sheet name="Table 4 - REPORT" sheetId="96" state="hidden" r:id="rId6"/>
    <sheet name="Table 5(standard)" sheetId="60" state="hidden" r:id="rId7"/>
    <sheet name="Table 5" sheetId="93" r:id="rId8"/>
    <sheet name="Table 5 - REPORT" sheetId="97" state="hidden" r:id="rId9"/>
    <sheet name="Table 6" sheetId="61" r:id="rId10"/>
    <sheet name="Table 7" sheetId="99" r:id="rId11"/>
    <sheet name="Table 8" sheetId="35" r:id="rId12"/>
    <sheet name="Table 9" sheetId="7" r:id="rId13"/>
    <sheet name="Table 10" sheetId="65" r:id="rId14"/>
    <sheet name="Table 11" sheetId="95" r:id="rId15"/>
    <sheet name="Table 12" sheetId="71" r:id="rId16"/>
    <sheet name="Table 17" sheetId="101" r:id="rId17"/>
    <sheet name="data input" sheetId="37" state="hidden" r:id="rId18"/>
    <sheet name="Key Findings" sheetId="94" state="hidden" r:id="rId19"/>
    <sheet name="Figure 1" sheetId="70" r:id="rId20"/>
    <sheet name="Figure 1 REPORT" sheetId="84" state="hidden" r:id="rId21"/>
    <sheet name="data for Figure 2" sheetId="66" state="hidden" r:id="rId22"/>
    <sheet name="Figure 2" sheetId="38" r:id="rId23"/>
    <sheet name="Figure 2 REPORT" sheetId="85" state="hidden" r:id="rId24"/>
    <sheet name="Figure 3" sheetId="100" r:id="rId25"/>
    <sheet name="Figure 3 REPORT" sheetId="102" state="hidden" r:id="rId26"/>
    <sheet name="data for Figure 4" sheetId="68" state="hidden" r:id="rId27"/>
    <sheet name="Figure 4 " sheetId="86" r:id="rId28"/>
    <sheet name="Figure 4 REPORT" sheetId="39" state="hidden" r:id="rId29"/>
    <sheet name="data for Figure 5" sheetId="8" state="hidden" r:id="rId30"/>
    <sheet name="Figure 5" sheetId="40" r:id="rId31"/>
    <sheet name="Figure 5 REPORT" sheetId="87" state="hidden" r:id="rId32"/>
    <sheet name="data for Figure 6 &amp; 7" sheetId="62" state="hidden" r:id="rId33"/>
    <sheet name="Figure 6" sheetId="63" r:id="rId34"/>
    <sheet name="Figure 6 REPORT" sheetId="88" state="hidden" r:id="rId35"/>
    <sheet name="Figure 7" sheetId="64" r:id="rId36"/>
    <sheet name="Figure 7 REPORT" sheetId="90" state="hidden" r:id="rId37"/>
    <sheet name="data for Figure 8" sheetId="77" state="hidden" r:id="rId38"/>
    <sheet name="Figure 8" sheetId="76" r:id="rId39"/>
    <sheet name="Figure 8 REPORT" sheetId="91" state="hidden" r:id="rId40"/>
    <sheet name="data for Figure 9" sheetId="74" state="hidden" r:id="rId41"/>
    <sheet name="Figure 9" sheetId="75" r:id="rId42"/>
    <sheet name="Figure 9 REPORT" sheetId="98" state="hidden"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94" l="1"/>
  <c r="J38" i="94"/>
  <c r="J37" i="94"/>
  <c r="I28" i="94"/>
  <c r="B22" i="94"/>
  <c r="J28" i="94"/>
  <c r="B40" i="94"/>
  <c r="B34" i="94"/>
  <c r="B28" i="94"/>
  <c r="B16" i="94"/>
  <c r="B10" i="94"/>
  <c r="B39" i="94"/>
  <c r="B33" i="94"/>
  <c r="B27" i="94"/>
  <c r="B21" i="94"/>
  <c r="B15" i="94"/>
  <c r="B9" i="94"/>
  <c r="A2" i="61"/>
  <c r="B42" i="5"/>
  <c r="B41" i="5"/>
  <c r="B40" i="5"/>
  <c r="B39" i="5"/>
  <c r="B38" i="5"/>
  <c r="D36" i="5"/>
  <c r="C36" i="5"/>
  <c r="F36" i="5" s="1"/>
  <c r="B36" i="5"/>
  <c r="D35" i="5"/>
  <c r="C35" i="5"/>
  <c r="F35" i="5" s="1"/>
  <c r="B35" i="5"/>
  <c r="D34" i="5"/>
  <c r="C34" i="5"/>
  <c r="F34" i="5" s="1"/>
  <c r="B34" i="5"/>
  <c r="D33" i="5"/>
  <c r="C33" i="5"/>
  <c r="F33" i="5" s="1"/>
  <c r="B33" i="5"/>
  <c r="D32" i="5"/>
  <c r="C32" i="5"/>
  <c r="F32" i="5" s="1"/>
  <c r="B32" i="5"/>
  <c r="E30" i="5"/>
  <c r="D30" i="5"/>
  <c r="D42" i="5" s="1"/>
  <c r="C30" i="5"/>
  <c r="F30" i="5" s="1"/>
  <c r="B30" i="5"/>
  <c r="E29" i="5"/>
  <c r="D29" i="5"/>
  <c r="D41" i="5" s="1"/>
  <c r="C29" i="5"/>
  <c r="B29" i="5"/>
  <c r="F28" i="5"/>
  <c r="E28" i="5"/>
  <c r="D28" i="5"/>
  <c r="D40" i="5" s="1"/>
  <c r="C28" i="5"/>
  <c r="B28" i="5"/>
  <c r="F27" i="5"/>
  <c r="E27" i="5"/>
  <c r="D27" i="5"/>
  <c r="D39" i="5" s="1"/>
  <c r="C27" i="5"/>
  <c r="C39" i="5" s="1"/>
  <c r="B27" i="5"/>
  <c r="E26" i="5"/>
  <c r="D26" i="5"/>
  <c r="D38" i="5" s="1"/>
  <c r="C26" i="5"/>
  <c r="F26" i="5" s="1"/>
  <c r="B26" i="5"/>
  <c r="E24" i="5"/>
  <c r="D24" i="5"/>
  <c r="F24" i="5" s="1"/>
  <c r="C24" i="5"/>
  <c r="B24" i="5"/>
  <c r="F23" i="5"/>
  <c r="E23" i="5"/>
  <c r="D23" i="5"/>
  <c r="C23" i="5"/>
  <c r="B23" i="5"/>
  <c r="F22" i="5"/>
  <c r="E22" i="5"/>
  <c r="D22" i="5"/>
  <c r="C22" i="5"/>
  <c r="B22" i="5"/>
  <c r="E21" i="5"/>
  <c r="D21" i="5"/>
  <c r="C21" i="5"/>
  <c r="F21" i="5" s="1"/>
  <c r="B21" i="5"/>
  <c r="E20" i="5"/>
  <c r="D20" i="5"/>
  <c r="F20" i="5" s="1"/>
  <c r="C20" i="5"/>
  <c r="B20" i="5"/>
  <c r="F18" i="5"/>
  <c r="E18" i="5"/>
  <c r="D18" i="5"/>
  <c r="C18" i="5"/>
  <c r="B18" i="5"/>
  <c r="F17" i="5"/>
  <c r="E17" i="5"/>
  <c r="D17" i="5"/>
  <c r="C17" i="5"/>
  <c r="B17" i="5"/>
  <c r="E16" i="5"/>
  <c r="D16" i="5"/>
  <c r="C16" i="5"/>
  <c r="F16" i="5" s="1"/>
  <c r="B16" i="5"/>
  <c r="E15" i="5"/>
  <c r="D15" i="5"/>
  <c r="F15" i="5" s="1"/>
  <c r="C15" i="5"/>
  <c r="B15" i="5"/>
  <c r="F14" i="5"/>
  <c r="E14" i="5"/>
  <c r="D14" i="5"/>
  <c r="C14" i="5"/>
  <c r="B14" i="5"/>
  <c r="F12" i="5"/>
  <c r="E12" i="5"/>
  <c r="D12" i="5"/>
  <c r="C12" i="5"/>
  <c r="F11" i="5"/>
  <c r="E11" i="5"/>
  <c r="D11" i="5"/>
  <c r="C11" i="5"/>
  <c r="F10" i="5"/>
  <c r="E10" i="5"/>
  <c r="D10" i="5"/>
  <c r="C10" i="5"/>
  <c r="F9" i="5"/>
  <c r="E9" i="5"/>
  <c r="D9" i="5"/>
  <c r="C9" i="5"/>
  <c r="F8" i="5"/>
  <c r="E8" i="5"/>
  <c r="D8" i="5"/>
  <c r="C8" i="5"/>
  <c r="C5" i="5"/>
  <c r="F39" i="5" l="1"/>
  <c r="C41" i="5"/>
  <c r="F41" i="5" s="1"/>
  <c r="F29" i="5"/>
  <c r="C38" i="5"/>
  <c r="F38" i="5" s="1"/>
  <c r="C40" i="5"/>
  <c r="F40" i="5" s="1"/>
  <c r="C42" i="5"/>
  <c r="F42" i="5" s="1"/>
  <c r="G217" i="97" l="1"/>
  <c r="G216" i="97"/>
  <c r="G215" i="97"/>
  <c r="G214" i="97"/>
  <c r="K200" i="97"/>
  <c r="K198" i="97"/>
  <c r="K196" i="97"/>
  <c r="K194" i="97"/>
  <c r="G188" i="97"/>
  <c r="G187" i="97"/>
  <c r="G186" i="97"/>
  <c r="G185" i="97"/>
  <c r="G184" i="97"/>
  <c r="K171" i="97"/>
  <c r="K169" i="97"/>
  <c r="K167" i="97"/>
  <c r="K165" i="97"/>
  <c r="K80" i="93"/>
  <c r="K79" i="93"/>
  <c r="K78" i="93"/>
  <c r="K76" i="93"/>
  <c r="K74" i="93"/>
  <c r="K67" i="93"/>
  <c r="K65" i="93"/>
  <c r="K63" i="93"/>
  <c r="K61" i="93"/>
  <c r="E7" i="3"/>
  <c r="E8" i="3"/>
  <c r="E9" i="3"/>
  <c r="A2" i="101" l="1"/>
  <c r="B40" i="101"/>
  <c r="B29" i="101"/>
  <c r="B18" i="101"/>
  <c r="G360" i="37" l="1"/>
  <c r="G361" i="37"/>
  <c r="G362" i="37"/>
  <c r="H360" i="37"/>
  <c r="H361" i="37"/>
  <c r="H362" i="37"/>
  <c r="J361" i="37"/>
  <c r="J362" i="37"/>
  <c r="H476" i="37"/>
  <c r="H477" i="37" l="1"/>
  <c r="H478" i="37"/>
  <c r="H479" i="37"/>
  <c r="H480" i="37"/>
  <c r="H481" i="37"/>
  <c r="H482" i="37"/>
  <c r="H483" i="37"/>
  <c r="H484" i="37"/>
  <c r="E46" i="99"/>
  <c r="E40" i="99"/>
  <c r="E41" i="99"/>
  <c r="E42" i="99"/>
  <c r="E43" i="99"/>
  <c r="E44" i="99"/>
  <c r="E45" i="99"/>
  <c r="E39" i="99"/>
  <c r="E38" i="99"/>
  <c r="D46" i="99"/>
  <c r="D40" i="99"/>
  <c r="D41" i="99"/>
  <c r="D42" i="99"/>
  <c r="D43" i="99"/>
  <c r="D44" i="99"/>
  <c r="D45" i="99"/>
  <c r="D39" i="99"/>
  <c r="D38" i="99"/>
  <c r="E36" i="99"/>
  <c r="E30" i="99"/>
  <c r="E31" i="99"/>
  <c r="E32" i="99"/>
  <c r="E33" i="99"/>
  <c r="E34" i="99"/>
  <c r="E35" i="99"/>
  <c r="E29" i="99"/>
  <c r="E28" i="99"/>
  <c r="D36" i="99"/>
  <c r="D30" i="99"/>
  <c r="D31" i="99"/>
  <c r="D32" i="99"/>
  <c r="D33" i="99"/>
  <c r="D34" i="99"/>
  <c r="D35" i="99"/>
  <c r="D29" i="99"/>
  <c r="D28" i="99"/>
  <c r="E26" i="99"/>
  <c r="E20" i="99"/>
  <c r="E21" i="99"/>
  <c r="E22" i="99"/>
  <c r="E23" i="99"/>
  <c r="E24" i="99"/>
  <c r="E25" i="99"/>
  <c r="E19" i="99"/>
  <c r="E18" i="99"/>
  <c r="D26" i="99"/>
  <c r="D20" i="99"/>
  <c r="D21" i="99"/>
  <c r="F21" i="99" s="1"/>
  <c r="D22" i="99"/>
  <c r="D23" i="99"/>
  <c r="D24" i="99"/>
  <c r="D25" i="99"/>
  <c r="D19" i="99"/>
  <c r="D18" i="99"/>
  <c r="E16" i="99"/>
  <c r="E10" i="99"/>
  <c r="E11" i="99"/>
  <c r="E12" i="99"/>
  <c r="E13" i="99"/>
  <c r="E14" i="99"/>
  <c r="E15" i="99"/>
  <c r="E9" i="99"/>
  <c r="E8" i="99"/>
  <c r="D16" i="99"/>
  <c r="D10" i="99"/>
  <c r="D11" i="99"/>
  <c r="D12" i="99"/>
  <c r="D13" i="99"/>
  <c r="D14" i="99"/>
  <c r="D15" i="99"/>
  <c r="D9" i="99"/>
  <c r="D8" i="99"/>
  <c r="C39" i="99"/>
  <c r="C36" i="99"/>
  <c r="C30" i="99"/>
  <c r="C31" i="99"/>
  <c r="C32" i="99"/>
  <c r="C33" i="99"/>
  <c r="C34" i="99"/>
  <c r="C35" i="99"/>
  <c r="C29" i="99"/>
  <c r="C28" i="99"/>
  <c r="C26" i="99"/>
  <c r="C20" i="99"/>
  <c r="C21" i="99"/>
  <c r="C22" i="99"/>
  <c r="C23" i="99"/>
  <c r="C24" i="99"/>
  <c r="C25" i="99"/>
  <c r="C19" i="99"/>
  <c r="C18" i="99"/>
  <c r="C16" i="99"/>
  <c r="C10" i="99"/>
  <c r="C11" i="99"/>
  <c r="C12" i="99"/>
  <c r="C13" i="99"/>
  <c r="C14" i="99"/>
  <c r="C15" i="99"/>
  <c r="C9" i="99"/>
  <c r="C8" i="99"/>
  <c r="F23" i="99"/>
  <c r="A2" i="99"/>
  <c r="B37" i="99"/>
  <c r="B27" i="99"/>
  <c r="B17" i="99"/>
  <c r="C5" i="99"/>
  <c r="C522" i="37"/>
  <c r="C523" i="37"/>
  <c r="C40" i="99" s="1"/>
  <c r="C524" i="37"/>
  <c r="C41" i="99" s="1"/>
  <c r="C525" i="37"/>
  <c r="C42" i="99" s="1"/>
  <c r="C526" i="37"/>
  <c r="C43" i="99" s="1"/>
  <c r="C527" i="37"/>
  <c r="C44" i="99" s="1"/>
  <c r="C528" i="37"/>
  <c r="C45" i="99" s="1"/>
  <c r="C529" i="37"/>
  <c r="C46" i="99" s="1"/>
  <c r="C521" i="37"/>
  <c r="C38" i="99" s="1"/>
  <c r="F31" i="99" l="1"/>
  <c r="F42" i="99"/>
  <c r="F12" i="99"/>
  <c r="F11" i="99"/>
  <c r="F22" i="99"/>
  <c r="F30" i="99"/>
  <c r="F32" i="99"/>
  <c r="F40" i="99"/>
  <c r="F41" i="99"/>
  <c r="F39" i="99"/>
  <c r="F29" i="99"/>
  <c r="F20" i="99"/>
  <c r="F10" i="99"/>
  <c r="F9" i="99"/>
  <c r="F45" i="99"/>
  <c r="F38" i="99"/>
  <c r="F44" i="99"/>
  <c r="F46" i="99"/>
  <c r="F16" i="99"/>
  <c r="F25" i="99"/>
  <c r="F33" i="99"/>
  <c r="F28" i="99"/>
  <c r="F34" i="99"/>
  <c r="F18" i="99"/>
  <c r="F24" i="99"/>
  <c r="F35" i="99"/>
  <c r="F26" i="99"/>
  <c r="F14" i="99"/>
  <c r="F43" i="99"/>
  <c r="F13" i="99"/>
  <c r="F19" i="99"/>
  <c r="F15" i="99"/>
  <c r="F8" i="99"/>
  <c r="F36" i="99"/>
  <c r="H29" i="61"/>
  <c r="G29" i="61"/>
  <c r="F29" i="61"/>
  <c r="E29" i="61"/>
  <c r="D29" i="61"/>
  <c r="C29" i="61"/>
  <c r="H28" i="61"/>
  <c r="G28" i="61"/>
  <c r="F28" i="61"/>
  <c r="E28" i="61"/>
  <c r="D28" i="61"/>
  <c r="C28" i="61"/>
  <c r="H27" i="61"/>
  <c r="G27" i="61"/>
  <c r="F27" i="61"/>
  <c r="E27" i="61"/>
  <c r="D27" i="61"/>
  <c r="C27" i="61"/>
  <c r="H26" i="61"/>
  <c r="G26" i="61"/>
  <c r="F26" i="61"/>
  <c r="E26" i="61"/>
  <c r="D26" i="61"/>
  <c r="C26" i="61"/>
  <c r="H25" i="61"/>
  <c r="G25" i="61"/>
  <c r="F25" i="61"/>
  <c r="E25" i="61"/>
  <c r="D25" i="61"/>
  <c r="C25" i="61"/>
  <c r="H23" i="61"/>
  <c r="G23" i="61"/>
  <c r="F23" i="61"/>
  <c r="E23" i="61"/>
  <c r="D23" i="61"/>
  <c r="C23" i="61"/>
  <c r="H22" i="61"/>
  <c r="G22" i="61"/>
  <c r="F22" i="61"/>
  <c r="E22" i="61"/>
  <c r="D22" i="61"/>
  <c r="C22" i="61"/>
  <c r="H21" i="61"/>
  <c r="G21" i="61"/>
  <c r="F21" i="61"/>
  <c r="E21" i="61"/>
  <c r="D21" i="61"/>
  <c r="C21" i="61"/>
  <c r="H20" i="61"/>
  <c r="G20" i="61"/>
  <c r="F20" i="61"/>
  <c r="E20" i="61"/>
  <c r="D20" i="61"/>
  <c r="C20" i="61"/>
  <c r="H19" i="61"/>
  <c r="G19" i="61"/>
  <c r="F19" i="61"/>
  <c r="E19" i="61"/>
  <c r="D19" i="61"/>
  <c r="C19" i="61"/>
  <c r="H18" i="61"/>
  <c r="G18" i="61"/>
  <c r="F18" i="61"/>
  <c r="E18" i="61"/>
  <c r="D18" i="61"/>
  <c r="C18" i="61"/>
  <c r="H17" i="61"/>
  <c r="G17" i="61"/>
  <c r="F17" i="61"/>
  <c r="E17" i="61"/>
  <c r="D17" i="61"/>
  <c r="C17" i="61"/>
  <c r="H16" i="61"/>
  <c r="G16" i="61"/>
  <c r="F16" i="61"/>
  <c r="E16" i="61"/>
  <c r="D16" i="61"/>
  <c r="C16" i="61"/>
  <c r="H31" i="61"/>
  <c r="G31" i="61"/>
  <c r="F31" i="61"/>
  <c r="H30" i="61"/>
  <c r="G30" i="61"/>
  <c r="F30" i="61"/>
  <c r="H24" i="61"/>
  <c r="G24" i="61"/>
  <c r="F24" i="61"/>
  <c r="F8" i="61"/>
  <c r="H15" i="61"/>
  <c r="G15" i="61"/>
  <c r="F15" i="61"/>
  <c r="E31" i="61"/>
  <c r="D31" i="61"/>
  <c r="E30" i="61"/>
  <c r="D30" i="61"/>
  <c r="E24" i="61"/>
  <c r="D24" i="61"/>
  <c r="E15" i="61"/>
  <c r="D15" i="61"/>
  <c r="C31" i="61"/>
  <c r="C30" i="61"/>
  <c r="C24" i="61"/>
  <c r="C15" i="61"/>
  <c r="F13" i="61"/>
  <c r="C13" i="61"/>
  <c r="J321" i="37"/>
  <c r="J322" i="37"/>
  <c r="J323" i="37"/>
  <c r="J324" i="37"/>
  <c r="J325" i="37"/>
  <c r="J326" i="37"/>
  <c r="J327" i="37"/>
  <c r="J328" i="37"/>
  <c r="J329" i="37"/>
  <c r="J330" i="37"/>
  <c r="J331" i="37"/>
  <c r="J332" i="37"/>
  <c r="J333" i="37"/>
  <c r="J334" i="37"/>
  <c r="J335" i="37"/>
  <c r="J336" i="37"/>
  <c r="J337" i="37"/>
  <c r="J338" i="37"/>
  <c r="J339" i="37"/>
  <c r="J340" i="37"/>
  <c r="J341" i="37"/>
  <c r="J342" i="37"/>
  <c r="J343" i="37"/>
  <c r="J344" i="37"/>
  <c r="J345" i="37"/>
  <c r="J346" i="37"/>
  <c r="J347" i="37"/>
  <c r="J348" i="37"/>
  <c r="J349" i="37"/>
  <c r="J350" i="37"/>
  <c r="J351" i="37"/>
  <c r="J352" i="37"/>
  <c r="J353" i="37"/>
  <c r="J354" i="37"/>
  <c r="J355" i="37"/>
  <c r="J356" i="37"/>
  <c r="J357" i="37"/>
  <c r="J358" i="37"/>
  <c r="J359" i="37"/>
  <c r="J360" i="37"/>
  <c r="J320" i="37"/>
  <c r="H321" i="37"/>
  <c r="H322" i="37"/>
  <c r="H323" i="37"/>
  <c r="H324" i="37"/>
  <c r="H325" i="37"/>
  <c r="H326" i="37"/>
  <c r="H327" i="37"/>
  <c r="H328" i="37"/>
  <c r="H329" i="37"/>
  <c r="H330" i="37"/>
  <c r="H331" i="37"/>
  <c r="H332" i="37"/>
  <c r="H333" i="37"/>
  <c r="H334" i="37"/>
  <c r="H335" i="37"/>
  <c r="H336" i="37"/>
  <c r="H337" i="37"/>
  <c r="H338" i="37"/>
  <c r="H339" i="37"/>
  <c r="H340" i="37"/>
  <c r="H341" i="37"/>
  <c r="H342" i="37"/>
  <c r="H343" i="37"/>
  <c r="H344" i="37"/>
  <c r="H345" i="37"/>
  <c r="H346" i="37"/>
  <c r="H347" i="37"/>
  <c r="H348" i="37"/>
  <c r="H349" i="37"/>
  <c r="H350" i="37"/>
  <c r="H351" i="37"/>
  <c r="H352" i="37"/>
  <c r="H353" i="37"/>
  <c r="H354" i="37"/>
  <c r="H355" i="37"/>
  <c r="H356" i="37"/>
  <c r="H357" i="37"/>
  <c r="H358" i="37"/>
  <c r="H359" i="37"/>
  <c r="H320" i="37"/>
  <c r="G321" i="37"/>
  <c r="G322" i="37"/>
  <c r="G323" i="37"/>
  <c r="G324" i="37"/>
  <c r="G325" i="37"/>
  <c r="G326" i="37"/>
  <c r="G327" i="37"/>
  <c r="G328" i="37"/>
  <c r="G329" i="37"/>
  <c r="G330" i="37"/>
  <c r="G331" i="37"/>
  <c r="G332" i="37"/>
  <c r="G333" i="37"/>
  <c r="G334" i="37"/>
  <c r="G335" i="37"/>
  <c r="G336" i="37"/>
  <c r="G337" i="37"/>
  <c r="G338" i="37"/>
  <c r="G339" i="37"/>
  <c r="G340" i="37"/>
  <c r="G341" i="37"/>
  <c r="G342" i="37"/>
  <c r="G343" i="37"/>
  <c r="G344" i="37"/>
  <c r="G345" i="37"/>
  <c r="G346" i="37"/>
  <c r="G347" i="37"/>
  <c r="G348" i="37"/>
  <c r="G349" i="37"/>
  <c r="G350" i="37"/>
  <c r="G351" i="37"/>
  <c r="G352" i="37"/>
  <c r="G353" i="37"/>
  <c r="G354" i="37"/>
  <c r="G355" i="37"/>
  <c r="G356" i="37"/>
  <c r="G357" i="37"/>
  <c r="G358" i="37"/>
  <c r="G359" i="37"/>
  <c r="G320" i="37"/>
  <c r="G178" i="97" l="1"/>
  <c r="F178" i="97"/>
  <c r="E178" i="97"/>
  <c r="D178" i="97"/>
  <c r="C213" i="97"/>
  <c r="C214" i="97"/>
  <c r="C215" i="97"/>
  <c r="C216" i="97"/>
  <c r="C217" i="97"/>
  <c r="O216" i="96" l="1"/>
  <c r="L216" i="96"/>
  <c r="I216" i="96"/>
  <c r="F216" i="96"/>
  <c r="C244" i="96"/>
  <c r="F244" i="96"/>
  <c r="I230" i="96"/>
  <c r="F230" i="96"/>
  <c r="O76" i="59"/>
  <c r="L76" i="59"/>
  <c r="I76" i="59"/>
  <c r="F76" i="59"/>
  <c r="C209" i="97"/>
  <c r="C208" i="97"/>
  <c r="C207" i="97"/>
  <c r="C206" i="97"/>
  <c r="C205" i="97"/>
  <c r="F188" i="97"/>
  <c r="E188" i="97"/>
  <c r="D188" i="97"/>
  <c r="F187" i="97"/>
  <c r="E187" i="97"/>
  <c r="D187" i="97"/>
  <c r="F186" i="97"/>
  <c r="E186" i="97"/>
  <c r="D186" i="97"/>
  <c r="F185" i="97"/>
  <c r="E185" i="97"/>
  <c r="D185" i="97"/>
  <c r="F184" i="97"/>
  <c r="E184" i="97"/>
  <c r="D184" i="97"/>
  <c r="G180" i="97"/>
  <c r="F180" i="97"/>
  <c r="E180" i="97"/>
  <c r="D180" i="97"/>
  <c r="G179" i="97"/>
  <c r="F179" i="97"/>
  <c r="E179" i="97"/>
  <c r="D179" i="97"/>
  <c r="G177" i="97"/>
  <c r="F177" i="97"/>
  <c r="E177" i="97"/>
  <c r="D177" i="97"/>
  <c r="G176" i="97"/>
  <c r="F176" i="97"/>
  <c r="E176" i="97"/>
  <c r="D176" i="97"/>
  <c r="H159" i="97"/>
  <c r="G159" i="97"/>
  <c r="F159" i="97"/>
  <c r="E159" i="97"/>
  <c r="D159" i="97"/>
  <c r="H158" i="97"/>
  <c r="G158" i="97"/>
  <c r="F158" i="97"/>
  <c r="E158" i="97"/>
  <c r="D158" i="97"/>
  <c r="C158" i="97"/>
  <c r="H157" i="97"/>
  <c r="G157" i="97"/>
  <c r="F157" i="97"/>
  <c r="E157" i="97"/>
  <c r="D157" i="97"/>
  <c r="H156" i="97"/>
  <c r="G156" i="97"/>
  <c r="F156" i="97"/>
  <c r="E156" i="97"/>
  <c r="D156" i="97"/>
  <c r="C156" i="97"/>
  <c r="H155" i="97"/>
  <c r="G155" i="97"/>
  <c r="F155" i="97"/>
  <c r="E155" i="97"/>
  <c r="D155" i="97"/>
  <c r="H154" i="97"/>
  <c r="G154" i="97"/>
  <c r="F154" i="97"/>
  <c r="E154" i="97"/>
  <c r="D154" i="97"/>
  <c r="C154" i="97"/>
  <c r="H153" i="97"/>
  <c r="G153" i="97"/>
  <c r="F153" i="97"/>
  <c r="E153" i="97"/>
  <c r="D153" i="97"/>
  <c r="H152" i="97"/>
  <c r="G152" i="97"/>
  <c r="F152" i="97"/>
  <c r="E152" i="97"/>
  <c r="D152" i="97"/>
  <c r="C152" i="97"/>
  <c r="H151" i="97"/>
  <c r="G151" i="97"/>
  <c r="F151" i="97"/>
  <c r="E151" i="97"/>
  <c r="D151" i="97"/>
  <c r="H150" i="97"/>
  <c r="G150" i="97"/>
  <c r="F150" i="97"/>
  <c r="E150" i="97"/>
  <c r="D150" i="97"/>
  <c r="C150" i="97"/>
  <c r="G146" i="97"/>
  <c r="F146" i="97"/>
  <c r="E146" i="97"/>
  <c r="D146" i="97"/>
  <c r="G145" i="97"/>
  <c r="F145" i="97"/>
  <c r="E145" i="97"/>
  <c r="D145" i="97"/>
  <c r="C145" i="97"/>
  <c r="G144" i="97"/>
  <c r="F144" i="97"/>
  <c r="E144" i="97"/>
  <c r="D144" i="97"/>
  <c r="G143" i="97"/>
  <c r="F143" i="97"/>
  <c r="E143" i="97"/>
  <c r="D143" i="97"/>
  <c r="C143" i="97"/>
  <c r="G142" i="97"/>
  <c r="F142" i="97"/>
  <c r="E142" i="97"/>
  <c r="D142" i="97"/>
  <c r="G141" i="97"/>
  <c r="F141" i="97"/>
  <c r="E141" i="97"/>
  <c r="D141" i="97"/>
  <c r="C141" i="97"/>
  <c r="G140" i="97"/>
  <c r="F140" i="97"/>
  <c r="E140" i="97"/>
  <c r="D140" i="97"/>
  <c r="G139" i="97"/>
  <c r="F139" i="97"/>
  <c r="E139" i="97"/>
  <c r="D139" i="97"/>
  <c r="C139" i="97"/>
  <c r="G138" i="97"/>
  <c r="F138" i="97"/>
  <c r="E138" i="97"/>
  <c r="D138" i="97"/>
  <c r="G137" i="97"/>
  <c r="F137" i="97"/>
  <c r="E137" i="97"/>
  <c r="D137" i="97"/>
  <c r="C137" i="97"/>
  <c r="H7" i="97"/>
  <c r="I7" i="97"/>
  <c r="J7" i="97"/>
  <c r="K7" i="97"/>
  <c r="H8" i="97"/>
  <c r="I8" i="97"/>
  <c r="J8" i="97"/>
  <c r="K8" i="97"/>
  <c r="H9" i="97"/>
  <c r="I9" i="97"/>
  <c r="J9" i="97"/>
  <c r="K9" i="97"/>
  <c r="H10" i="97"/>
  <c r="I10" i="97"/>
  <c r="J10" i="97"/>
  <c r="K10" i="97"/>
  <c r="H11" i="97"/>
  <c r="I11" i="97"/>
  <c r="J11" i="97"/>
  <c r="K11" i="97"/>
  <c r="H12" i="97"/>
  <c r="I12" i="97"/>
  <c r="J12" i="97"/>
  <c r="K12" i="97"/>
  <c r="H13" i="97"/>
  <c r="I13" i="97"/>
  <c r="J13" i="97"/>
  <c r="K13" i="97"/>
  <c r="H14" i="97"/>
  <c r="I14" i="97"/>
  <c r="J14" i="97"/>
  <c r="K14" i="97"/>
  <c r="H15" i="97"/>
  <c r="I15" i="97"/>
  <c r="J15" i="97"/>
  <c r="K15" i="97"/>
  <c r="H16" i="97"/>
  <c r="I16" i="97"/>
  <c r="J16" i="97"/>
  <c r="K16" i="97"/>
  <c r="D33" i="97"/>
  <c r="E33" i="97"/>
  <c r="F33" i="97"/>
  <c r="G33" i="97"/>
  <c r="D34" i="97"/>
  <c r="E34" i="97"/>
  <c r="F34" i="97"/>
  <c r="G34" i="97"/>
  <c r="D35" i="97"/>
  <c r="E35" i="97"/>
  <c r="F35" i="97"/>
  <c r="G35" i="97"/>
  <c r="D36" i="97"/>
  <c r="E36" i="97"/>
  <c r="F36" i="97"/>
  <c r="G36" i="97"/>
  <c r="D37" i="97"/>
  <c r="E37" i="97"/>
  <c r="F37" i="97"/>
  <c r="G37" i="97"/>
  <c r="D38" i="97"/>
  <c r="E38" i="97"/>
  <c r="F38" i="97"/>
  <c r="G38" i="97"/>
  <c r="D39" i="97"/>
  <c r="E39" i="97"/>
  <c r="F39" i="97"/>
  <c r="G39" i="97"/>
  <c r="D40" i="97"/>
  <c r="E40" i="97"/>
  <c r="F40" i="97"/>
  <c r="G40" i="97"/>
  <c r="D41" i="97"/>
  <c r="E41" i="97"/>
  <c r="F41" i="97"/>
  <c r="G41" i="97"/>
  <c r="D42" i="97"/>
  <c r="E42" i="97"/>
  <c r="F42" i="97"/>
  <c r="G42" i="97"/>
  <c r="H46" i="97"/>
  <c r="I46" i="97"/>
  <c r="J46" i="97"/>
  <c r="K46" i="97"/>
  <c r="H47" i="97"/>
  <c r="I47" i="97"/>
  <c r="J47" i="97"/>
  <c r="K47" i="97"/>
  <c r="H48" i="97"/>
  <c r="I48" i="97"/>
  <c r="J48" i="97"/>
  <c r="K48" i="97"/>
  <c r="H49" i="97"/>
  <c r="I49" i="97"/>
  <c r="J49" i="97"/>
  <c r="K49" i="97"/>
  <c r="H50" i="97"/>
  <c r="I50" i="97"/>
  <c r="J50" i="97"/>
  <c r="K50" i="97"/>
  <c r="H51" i="97"/>
  <c r="I51" i="97"/>
  <c r="J51" i="97"/>
  <c r="K51" i="97"/>
  <c r="H52" i="97"/>
  <c r="I52" i="97"/>
  <c r="J52" i="97"/>
  <c r="K52" i="97"/>
  <c r="H53" i="97"/>
  <c r="I53" i="97"/>
  <c r="J53" i="97"/>
  <c r="K53" i="97"/>
  <c r="H54" i="97"/>
  <c r="I54" i="97"/>
  <c r="J54" i="97"/>
  <c r="K54" i="97"/>
  <c r="H55" i="97"/>
  <c r="I55" i="97"/>
  <c r="J55" i="97"/>
  <c r="K55" i="97"/>
  <c r="D72" i="97"/>
  <c r="E72" i="97"/>
  <c r="F72" i="97"/>
  <c r="G72" i="97"/>
  <c r="D73" i="97"/>
  <c r="E73" i="97"/>
  <c r="F73" i="97"/>
  <c r="G73" i="97"/>
  <c r="D74" i="97"/>
  <c r="E74" i="97"/>
  <c r="F74" i="97"/>
  <c r="G74" i="97"/>
  <c r="D75" i="97"/>
  <c r="E75" i="97"/>
  <c r="F75" i="97"/>
  <c r="G75" i="97"/>
  <c r="D76" i="97"/>
  <c r="E76" i="97"/>
  <c r="F76" i="97"/>
  <c r="G76" i="97"/>
  <c r="D77" i="97"/>
  <c r="E77" i="97"/>
  <c r="F77" i="97"/>
  <c r="G77" i="97"/>
  <c r="D78" i="97"/>
  <c r="E78" i="97"/>
  <c r="F78" i="97"/>
  <c r="G78" i="97"/>
  <c r="D79" i="97"/>
  <c r="E79" i="97"/>
  <c r="F79" i="97"/>
  <c r="G79" i="97"/>
  <c r="D80" i="97"/>
  <c r="E80" i="97"/>
  <c r="F80" i="97"/>
  <c r="G80" i="97"/>
  <c r="D81" i="97"/>
  <c r="E81" i="97"/>
  <c r="F81" i="97"/>
  <c r="G81" i="97"/>
  <c r="H85" i="97"/>
  <c r="I85" i="97"/>
  <c r="J85" i="97"/>
  <c r="K85" i="97"/>
  <c r="H86" i="97"/>
  <c r="I86" i="97"/>
  <c r="J86" i="97"/>
  <c r="K86" i="97"/>
  <c r="H87" i="97"/>
  <c r="I87" i="97"/>
  <c r="J87" i="97"/>
  <c r="K87" i="97"/>
  <c r="H88" i="97"/>
  <c r="I88" i="97"/>
  <c r="J88" i="97"/>
  <c r="K88" i="97"/>
  <c r="H89" i="97"/>
  <c r="I89" i="97"/>
  <c r="J89" i="97"/>
  <c r="K89" i="97"/>
  <c r="H90" i="97"/>
  <c r="I90" i="97"/>
  <c r="J90" i="97"/>
  <c r="K90" i="97"/>
  <c r="H91" i="97"/>
  <c r="I91" i="97"/>
  <c r="J91" i="97"/>
  <c r="K91" i="97"/>
  <c r="H92" i="97"/>
  <c r="I92" i="97"/>
  <c r="J92" i="97"/>
  <c r="K92" i="97"/>
  <c r="H93" i="97"/>
  <c r="I93" i="97"/>
  <c r="J93" i="97"/>
  <c r="K93" i="97"/>
  <c r="H94" i="97"/>
  <c r="I94" i="97"/>
  <c r="J94" i="97"/>
  <c r="K94" i="97"/>
  <c r="D111" i="97"/>
  <c r="E111" i="97"/>
  <c r="F111" i="97"/>
  <c r="G111" i="97"/>
  <c r="D112" i="97"/>
  <c r="E112" i="97"/>
  <c r="F112" i="97"/>
  <c r="G112" i="97"/>
  <c r="D113" i="97"/>
  <c r="E113" i="97"/>
  <c r="F113" i="97"/>
  <c r="G113" i="97"/>
  <c r="D114" i="97"/>
  <c r="E114" i="97"/>
  <c r="F114" i="97"/>
  <c r="G114" i="97"/>
  <c r="D115" i="97"/>
  <c r="E115" i="97"/>
  <c r="F115" i="97"/>
  <c r="G115" i="97"/>
  <c r="D116" i="97"/>
  <c r="E116" i="97"/>
  <c r="F116" i="97"/>
  <c r="G116" i="97"/>
  <c r="D117" i="97"/>
  <c r="E117" i="97"/>
  <c r="F117" i="97"/>
  <c r="G117" i="97"/>
  <c r="D118" i="97"/>
  <c r="E118" i="97"/>
  <c r="F118" i="97"/>
  <c r="G118" i="97"/>
  <c r="D119" i="97"/>
  <c r="E119" i="97"/>
  <c r="F119" i="97"/>
  <c r="G119" i="97"/>
  <c r="D120" i="97"/>
  <c r="E120" i="97"/>
  <c r="F120" i="97"/>
  <c r="G120" i="97"/>
  <c r="H124" i="97"/>
  <c r="I124" i="97"/>
  <c r="J124" i="97"/>
  <c r="K124" i="97"/>
  <c r="H125" i="97"/>
  <c r="I125" i="97"/>
  <c r="J125" i="97"/>
  <c r="K125" i="97"/>
  <c r="H126" i="97"/>
  <c r="I126" i="97"/>
  <c r="J126" i="97"/>
  <c r="K126" i="97"/>
  <c r="H127" i="97"/>
  <c r="I127" i="97"/>
  <c r="J127" i="97"/>
  <c r="K127" i="97"/>
  <c r="H128" i="97"/>
  <c r="I128" i="97"/>
  <c r="J128" i="97"/>
  <c r="K128" i="97"/>
  <c r="H129" i="97"/>
  <c r="I129" i="97"/>
  <c r="J129" i="97"/>
  <c r="K129" i="97"/>
  <c r="H130" i="97"/>
  <c r="I130" i="97"/>
  <c r="J130" i="97"/>
  <c r="K130" i="97"/>
  <c r="H131" i="97"/>
  <c r="I131" i="97"/>
  <c r="J131" i="97"/>
  <c r="K131" i="97"/>
  <c r="H132" i="97"/>
  <c r="I132" i="97"/>
  <c r="J132" i="97"/>
  <c r="K132" i="97"/>
  <c r="H133" i="97"/>
  <c r="I133" i="97"/>
  <c r="J133" i="97"/>
  <c r="K133" i="97"/>
  <c r="H163" i="97"/>
  <c r="I163" i="97"/>
  <c r="J163" i="97"/>
  <c r="K163" i="97"/>
  <c r="H164" i="97"/>
  <c r="I164" i="97"/>
  <c r="J164" i="97"/>
  <c r="K164" i="97"/>
  <c r="H165" i="97"/>
  <c r="I165" i="97"/>
  <c r="J165" i="97"/>
  <c r="H166" i="97"/>
  <c r="I166" i="97"/>
  <c r="J166" i="97"/>
  <c r="K166" i="97"/>
  <c r="H167" i="97"/>
  <c r="I167" i="97"/>
  <c r="J167" i="97"/>
  <c r="H168" i="97"/>
  <c r="I168" i="97"/>
  <c r="J168" i="97"/>
  <c r="K168" i="97"/>
  <c r="H169" i="97"/>
  <c r="I169" i="97"/>
  <c r="J169" i="97"/>
  <c r="H170" i="97"/>
  <c r="I170" i="97"/>
  <c r="J170" i="97"/>
  <c r="K170" i="97"/>
  <c r="H171" i="97"/>
  <c r="I171" i="97"/>
  <c r="J171" i="97"/>
  <c r="H172" i="97"/>
  <c r="I172" i="97"/>
  <c r="J172" i="97"/>
  <c r="K172" i="97"/>
  <c r="H193" i="97"/>
  <c r="I193" i="97"/>
  <c r="J193" i="97"/>
  <c r="K193" i="97"/>
  <c r="H195" i="97"/>
  <c r="I195" i="97"/>
  <c r="J195" i="97"/>
  <c r="K195" i="97"/>
  <c r="H197" i="97"/>
  <c r="I197" i="97"/>
  <c r="J197" i="97"/>
  <c r="K197" i="97"/>
  <c r="H199" i="97"/>
  <c r="I199" i="97"/>
  <c r="J199" i="97"/>
  <c r="K199" i="97"/>
  <c r="H201" i="97"/>
  <c r="I201" i="97"/>
  <c r="J201" i="97"/>
  <c r="K201" i="97"/>
  <c r="H120" i="97"/>
  <c r="H119" i="97"/>
  <c r="H118" i="97"/>
  <c r="H117" i="97"/>
  <c r="H116" i="97"/>
  <c r="H115" i="97"/>
  <c r="H114" i="97"/>
  <c r="H113" i="97"/>
  <c r="H112" i="97"/>
  <c r="H111" i="97"/>
  <c r="G107" i="97"/>
  <c r="F107" i="97"/>
  <c r="E107" i="97"/>
  <c r="D107" i="97"/>
  <c r="G106" i="97"/>
  <c r="F106" i="97"/>
  <c r="E106" i="97"/>
  <c r="D106" i="97"/>
  <c r="G105" i="97"/>
  <c r="F105" i="97"/>
  <c r="E105" i="97"/>
  <c r="D105" i="97"/>
  <c r="G104" i="97"/>
  <c r="F104" i="97"/>
  <c r="E104" i="97"/>
  <c r="D104" i="97"/>
  <c r="G103" i="97"/>
  <c r="F103" i="97"/>
  <c r="E103" i="97"/>
  <c r="D103" i="97"/>
  <c r="G102" i="97"/>
  <c r="F102" i="97"/>
  <c r="E102" i="97"/>
  <c r="D102" i="97"/>
  <c r="G101" i="97"/>
  <c r="F101" i="97"/>
  <c r="E101" i="97"/>
  <c r="D101" i="97"/>
  <c r="G100" i="97"/>
  <c r="F100" i="97"/>
  <c r="E100" i="97"/>
  <c r="D100" i="97"/>
  <c r="G99" i="97"/>
  <c r="F99" i="97"/>
  <c r="E99" i="97"/>
  <c r="D99" i="97"/>
  <c r="G98" i="97"/>
  <c r="F98" i="97"/>
  <c r="E98" i="97"/>
  <c r="D98" i="97"/>
  <c r="H81" i="97"/>
  <c r="H80" i="97"/>
  <c r="H79" i="97"/>
  <c r="H78" i="97"/>
  <c r="H77" i="97"/>
  <c r="H76" i="97"/>
  <c r="H75" i="97"/>
  <c r="H74" i="97"/>
  <c r="H73" i="97"/>
  <c r="H72" i="97"/>
  <c r="H42" i="97"/>
  <c r="H41" i="97"/>
  <c r="H40" i="97"/>
  <c r="H39" i="97"/>
  <c r="H38" i="97"/>
  <c r="H37" i="97"/>
  <c r="H36" i="97"/>
  <c r="H35" i="97"/>
  <c r="H34" i="97"/>
  <c r="H33" i="97"/>
  <c r="G29" i="97"/>
  <c r="F29" i="97"/>
  <c r="E29" i="97"/>
  <c r="D29" i="97"/>
  <c r="G28" i="97"/>
  <c r="F28" i="97"/>
  <c r="E28" i="97"/>
  <c r="D28" i="97"/>
  <c r="G27" i="97"/>
  <c r="F27" i="97"/>
  <c r="E27" i="97"/>
  <c r="D27" i="97"/>
  <c r="G26" i="97"/>
  <c r="F26" i="97"/>
  <c r="E26" i="97"/>
  <c r="D26" i="97"/>
  <c r="G25" i="97"/>
  <c r="F25" i="97"/>
  <c r="E25" i="97"/>
  <c r="D25" i="97"/>
  <c r="G24" i="97"/>
  <c r="F24" i="97"/>
  <c r="E24" i="97"/>
  <c r="D24" i="97"/>
  <c r="G23" i="97"/>
  <c r="F23" i="97"/>
  <c r="E23" i="97"/>
  <c r="D23" i="97"/>
  <c r="G22" i="97"/>
  <c r="F22" i="97"/>
  <c r="E22" i="97"/>
  <c r="D22" i="97"/>
  <c r="G21" i="97"/>
  <c r="F21" i="97"/>
  <c r="E21" i="97"/>
  <c r="D21" i="97"/>
  <c r="G20" i="97"/>
  <c r="F20" i="97"/>
  <c r="E20" i="97"/>
  <c r="D20" i="97"/>
  <c r="G68" i="97"/>
  <c r="F68" i="97"/>
  <c r="E68" i="97"/>
  <c r="D68" i="97"/>
  <c r="G67" i="97"/>
  <c r="F67" i="97"/>
  <c r="E67" i="97"/>
  <c r="D67" i="97"/>
  <c r="G66" i="97"/>
  <c r="F66" i="97"/>
  <c r="E66" i="97"/>
  <c r="D66" i="97"/>
  <c r="G65" i="97"/>
  <c r="F65" i="97"/>
  <c r="E65" i="97"/>
  <c r="D65" i="97"/>
  <c r="G64" i="97"/>
  <c r="F64" i="97"/>
  <c r="E64" i="97"/>
  <c r="D64" i="97"/>
  <c r="G63" i="97"/>
  <c r="F63" i="97"/>
  <c r="E63" i="97"/>
  <c r="D63" i="97"/>
  <c r="G62" i="97"/>
  <c r="F62" i="97"/>
  <c r="E62" i="97"/>
  <c r="D62" i="97"/>
  <c r="G61" i="97"/>
  <c r="F61" i="97"/>
  <c r="E61" i="97"/>
  <c r="D61" i="97"/>
  <c r="G60" i="97"/>
  <c r="F60" i="97"/>
  <c r="E60" i="97"/>
  <c r="D60" i="97"/>
  <c r="G59" i="97"/>
  <c r="F59" i="97"/>
  <c r="E59" i="97"/>
  <c r="D59" i="97"/>
  <c r="C160" i="96"/>
  <c r="F160" i="96"/>
  <c r="E205" i="96"/>
  <c r="H205" i="96"/>
  <c r="E206" i="96"/>
  <c r="H206" i="96"/>
  <c r="E207" i="96"/>
  <c r="H207" i="96"/>
  <c r="E208" i="96"/>
  <c r="H208" i="96"/>
  <c r="E209" i="96"/>
  <c r="H209" i="96"/>
  <c r="E210" i="96"/>
  <c r="H210" i="96"/>
  <c r="E211" i="96"/>
  <c r="H211" i="96"/>
  <c r="E212" i="96"/>
  <c r="H212" i="96"/>
  <c r="E213" i="96"/>
  <c r="H213" i="96"/>
  <c r="E191" i="96"/>
  <c r="H191" i="96"/>
  <c r="K191" i="96"/>
  <c r="E192" i="96"/>
  <c r="H192" i="96"/>
  <c r="K192" i="96"/>
  <c r="E193" i="96"/>
  <c r="H193" i="96"/>
  <c r="K193" i="96"/>
  <c r="E194" i="96"/>
  <c r="H194" i="96"/>
  <c r="K194" i="96"/>
  <c r="E195" i="96"/>
  <c r="H195" i="96"/>
  <c r="K195" i="96"/>
  <c r="E196" i="96"/>
  <c r="H196" i="96"/>
  <c r="K196" i="96"/>
  <c r="E197" i="96"/>
  <c r="H197" i="96"/>
  <c r="K197" i="96"/>
  <c r="E198" i="96"/>
  <c r="H198" i="96"/>
  <c r="K198" i="96"/>
  <c r="E199" i="96"/>
  <c r="H199" i="96"/>
  <c r="K199" i="96"/>
  <c r="E247" i="96"/>
  <c r="H247" i="96"/>
  <c r="E248" i="96"/>
  <c r="H248" i="96"/>
  <c r="E249" i="96"/>
  <c r="H249" i="96"/>
  <c r="E250" i="96"/>
  <c r="H250" i="96"/>
  <c r="E251" i="96"/>
  <c r="H251" i="96"/>
  <c r="E252" i="96"/>
  <c r="H252" i="96"/>
  <c r="E253" i="96"/>
  <c r="H253" i="96"/>
  <c r="E254" i="96"/>
  <c r="H254" i="96"/>
  <c r="E255" i="96"/>
  <c r="H255" i="96"/>
  <c r="E233" i="96"/>
  <c r="H233" i="96"/>
  <c r="K233" i="96"/>
  <c r="E234" i="96"/>
  <c r="H234" i="96"/>
  <c r="K234" i="96"/>
  <c r="E235" i="96"/>
  <c r="H235" i="96"/>
  <c r="K235" i="96"/>
  <c r="E236" i="96"/>
  <c r="H236" i="96"/>
  <c r="K236" i="96"/>
  <c r="E237" i="96"/>
  <c r="H237" i="96"/>
  <c r="K237" i="96"/>
  <c r="E238" i="96"/>
  <c r="H238" i="96"/>
  <c r="K238" i="96"/>
  <c r="E239" i="96"/>
  <c r="H239" i="96"/>
  <c r="K239" i="96"/>
  <c r="E240" i="96"/>
  <c r="H240" i="96"/>
  <c r="K240" i="96"/>
  <c r="E241" i="96"/>
  <c r="H241" i="96"/>
  <c r="K241" i="96"/>
  <c r="I146" i="96"/>
  <c r="F146" i="96"/>
  <c r="C146" i="96"/>
  <c r="C230" i="96"/>
  <c r="L201" i="97"/>
  <c r="G201" i="97"/>
  <c r="F201" i="97"/>
  <c r="E201" i="97"/>
  <c r="D201" i="97"/>
  <c r="C200" i="97"/>
  <c r="L199" i="97"/>
  <c r="G199" i="97"/>
  <c r="F199" i="97"/>
  <c r="E199" i="97"/>
  <c r="D199" i="97"/>
  <c r="C198" i="97"/>
  <c r="L197" i="97"/>
  <c r="G197" i="97"/>
  <c r="F197" i="97"/>
  <c r="E197" i="97"/>
  <c r="D197" i="97"/>
  <c r="C196" i="97"/>
  <c r="L195" i="97"/>
  <c r="G195" i="97"/>
  <c r="F195" i="97"/>
  <c r="E195" i="97"/>
  <c r="D195" i="97"/>
  <c r="C194" i="97"/>
  <c r="L193" i="97"/>
  <c r="G193" i="97"/>
  <c r="F193" i="97"/>
  <c r="E193" i="97"/>
  <c r="D193" i="97"/>
  <c r="C192" i="97"/>
  <c r="L172" i="97"/>
  <c r="G172" i="97"/>
  <c r="F172" i="97"/>
  <c r="E172" i="97"/>
  <c r="D172" i="97"/>
  <c r="G171" i="97"/>
  <c r="F171" i="97"/>
  <c r="E171" i="97"/>
  <c r="D171" i="97"/>
  <c r="L170" i="97"/>
  <c r="G170" i="97"/>
  <c r="F170" i="97"/>
  <c r="E170" i="97"/>
  <c r="D170" i="97"/>
  <c r="G169" i="97"/>
  <c r="F169" i="97"/>
  <c r="E169" i="97"/>
  <c r="D169" i="97"/>
  <c r="L168" i="97"/>
  <c r="G168" i="97"/>
  <c r="F168" i="97"/>
  <c r="E168" i="97"/>
  <c r="D168" i="97"/>
  <c r="G167" i="97"/>
  <c r="F167" i="97"/>
  <c r="E167" i="97"/>
  <c r="D167" i="97"/>
  <c r="L166" i="97"/>
  <c r="G166" i="97"/>
  <c r="F166" i="97"/>
  <c r="E166" i="97"/>
  <c r="D166" i="97"/>
  <c r="G165" i="97"/>
  <c r="F165" i="97"/>
  <c r="E165" i="97"/>
  <c r="D165" i="97"/>
  <c r="L164" i="97"/>
  <c r="G164" i="97"/>
  <c r="F164" i="97"/>
  <c r="E164" i="97"/>
  <c r="D164" i="97"/>
  <c r="G163" i="97"/>
  <c r="F163" i="97"/>
  <c r="E163" i="97"/>
  <c r="D163" i="97"/>
  <c r="L133" i="97"/>
  <c r="G133" i="97"/>
  <c r="F133" i="97"/>
  <c r="E133" i="97"/>
  <c r="D133" i="97"/>
  <c r="L132" i="97"/>
  <c r="G132" i="97"/>
  <c r="F132" i="97"/>
  <c r="E132" i="97"/>
  <c r="D132" i="97"/>
  <c r="C132" i="97"/>
  <c r="L131" i="97"/>
  <c r="G131" i="97"/>
  <c r="F131" i="97"/>
  <c r="E131" i="97"/>
  <c r="D131" i="97"/>
  <c r="L130" i="97"/>
  <c r="G130" i="97"/>
  <c r="F130" i="97"/>
  <c r="E130" i="97"/>
  <c r="D130" i="97"/>
  <c r="C130" i="97"/>
  <c r="L129" i="97"/>
  <c r="G129" i="97"/>
  <c r="F129" i="97"/>
  <c r="E129" i="97"/>
  <c r="D129" i="97"/>
  <c r="L128" i="97"/>
  <c r="G128" i="97"/>
  <c r="F128" i="97"/>
  <c r="E128" i="97"/>
  <c r="D128" i="97"/>
  <c r="C128" i="97"/>
  <c r="L127" i="97"/>
  <c r="G127" i="97"/>
  <c r="F127" i="97"/>
  <c r="E127" i="97"/>
  <c r="D127" i="97"/>
  <c r="L126" i="97"/>
  <c r="G126" i="97"/>
  <c r="F126" i="97"/>
  <c r="E126" i="97"/>
  <c r="D126" i="97"/>
  <c r="C126" i="97"/>
  <c r="L125" i="97"/>
  <c r="G125" i="97"/>
  <c r="F125" i="97"/>
  <c r="E125" i="97"/>
  <c r="D125" i="97"/>
  <c r="L124" i="97"/>
  <c r="G124" i="97"/>
  <c r="F124" i="97"/>
  <c r="E124" i="97"/>
  <c r="D124" i="97"/>
  <c r="C124" i="97"/>
  <c r="L94" i="97"/>
  <c r="G94" i="97"/>
  <c r="F94" i="97"/>
  <c r="E94" i="97"/>
  <c r="D94" i="97"/>
  <c r="L93" i="97"/>
  <c r="G93" i="97"/>
  <c r="F93" i="97"/>
  <c r="E93" i="97"/>
  <c r="D93" i="97"/>
  <c r="L92" i="97"/>
  <c r="G92" i="97"/>
  <c r="F92" i="97"/>
  <c r="E92" i="97"/>
  <c r="D92" i="97"/>
  <c r="L91" i="97"/>
  <c r="G91" i="97"/>
  <c r="F91" i="97"/>
  <c r="E91" i="97"/>
  <c r="D91" i="97"/>
  <c r="L90" i="97"/>
  <c r="G90" i="97"/>
  <c r="F90" i="97"/>
  <c r="E90" i="97"/>
  <c r="D90" i="97"/>
  <c r="L89" i="97"/>
  <c r="G89" i="97"/>
  <c r="F89" i="97"/>
  <c r="E89" i="97"/>
  <c r="D89" i="97"/>
  <c r="L88" i="97"/>
  <c r="G88" i="97"/>
  <c r="F88" i="97"/>
  <c r="E88" i="97"/>
  <c r="D88" i="97"/>
  <c r="L87" i="97"/>
  <c r="G87" i="97"/>
  <c r="F87" i="97"/>
  <c r="E87" i="97"/>
  <c r="D87" i="97"/>
  <c r="L86" i="97"/>
  <c r="G86" i="97"/>
  <c r="F86" i="97"/>
  <c r="E86" i="97"/>
  <c r="D86" i="97"/>
  <c r="L85" i="97"/>
  <c r="G85" i="97"/>
  <c r="F85" i="97"/>
  <c r="E85" i="97"/>
  <c r="D85" i="97"/>
  <c r="L55" i="97"/>
  <c r="G55" i="97"/>
  <c r="F55" i="97"/>
  <c r="E55" i="97"/>
  <c r="D55" i="97"/>
  <c r="L54" i="97"/>
  <c r="G54" i="97"/>
  <c r="F54" i="97"/>
  <c r="E54" i="97"/>
  <c r="D54" i="97"/>
  <c r="L53" i="97"/>
  <c r="G53" i="97"/>
  <c r="F53" i="97"/>
  <c r="E53" i="97"/>
  <c r="D53" i="97"/>
  <c r="L52" i="97"/>
  <c r="G52" i="97"/>
  <c r="F52" i="97"/>
  <c r="E52" i="97"/>
  <c r="D52" i="97"/>
  <c r="L51" i="97"/>
  <c r="G51" i="97"/>
  <c r="F51" i="97"/>
  <c r="E51" i="97"/>
  <c r="D51" i="97"/>
  <c r="L50" i="97"/>
  <c r="G50" i="97"/>
  <c r="F50" i="97"/>
  <c r="E50" i="97"/>
  <c r="D50" i="97"/>
  <c r="L49" i="97"/>
  <c r="G49" i="97"/>
  <c r="F49" i="97"/>
  <c r="E49" i="97"/>
  <c r="D49" i="97"/>
  <c r="L48" i="97"/>
  <c r="G48" i="97"/>
  <c r="F48" i="97"/>
  <c r="E48" i="97"/>
  <c r="D48" i="97"/>
  <c r="L47" i="97"/>
  <c r="G47" i="97"/>
  <c r="F47" i="97"/>
  <c r="E47" i="97"/>
  <c r="D47" i="97"/>
  <c r="L46" i="97"/>
  <c r="G46" i="97"/>
  <c r="F46" i="97"/>
  <c r="E46" i="97"/>
  <c r="D46" i="97"/>
  <c r="L16" i="97"/>
  <c r="G16" i="97"/>
  <c r="F16" i="97"/>
  <c r="E16" i="97"/>
  <c r="D16" i="97"/>
  <c r="L15" i="97"/>
  <c r="G15" i="97"/>
  <c r="F15" i="97"/>
  <c r="E15" i="97"/>
  <c r="D15" i="97"/>
  <c r="L14" i="97"/>
  <c r="G14" i="97"/>
  <c r="F14" i="97"/>
  <c r="E14" i="97"/>
  <c r="D14" i="97"/>
  <c r="L13" i="97"/>
  <c r="G13" i="97"/>
  <c r="F13" i="97"/>
  <c r="E13" i="97"/>
  <c r="D13" i="97"/>
  <c r="L12" i="97"/>
  <c r="G12" i="97"/>
  <c r="F12" i="97"/>
  <c r="E12" i="97"/>
  <c r="D12" i="97"/>
  <c r="L11" i="97"/>
  <c r="G11" i="97"/>
  <c r="F11" i="97"/>
  <c r="E11" i="97"/>
  <c r="D11" i="97"/>
  <c r="L10" i="97"/>
  <c r="G10" i="97"/>
  <c r="F10" i="97"/>
  <c r="E10" i="97"/>
  <c r="D10" i="97"/>
  <c r="L9" i="97"/>
  <c r="G9" i="97"/>
  <c r="F9" i="97"/>
  <c r="E9" i="97"/>
  <c r="D9" i="97"/>
  <c r="L8" i="97"/>
  <c r="G8" i="97"/>
  <c r="F8" i="97"/>
  <c r="E8" i="97"/>
  <c r="D8" i="97"/>
  <c r="L7" i="97"/>
  <c r="G7" i="97"/>
  <c r="F7" i="97"/>
  <c r="E7" i="97"/>
  <c r="D7" i="97"/>
  <c r="A2" i="97"/>
  <c r="C216" i="96"/>
  <c r="P185" i="96"/>
  <c r="G213" i="96" s="1"/>
  <c r="O185" i="96"/>
  <c r="F213" i="96" s="1"/>
  <c r="M185" i="96"/>
  <c r="D213" i="96" s="1"/>
  <c r="L185" i="96"/>
  <c r="C213" i="96" s="1"/>
  <c r="J185" i="96"/>
  <c r="I185" i="96"/>
  <c r="G185" i="96"/>
  <c r="G199" i="96" s="1"/>
  <c r="F185" i="96"/>
  <c r="F199" i="96" s="1"/>
  <c r="D185" i="96"/>
  <c r="C185" i="96"/>
  <c r="P184" i="96"/>
  <c r="G212" i="96" s="1"/>
  <c r="O184" i="96"/>
  <c r="F212" i="96" s="1"/>
  <c r="M184" i="96"/>
  <c r="D212" i="96" s="1"/>
  <c r="L184" i="96"/>
  <c r="C212" i="96" s="1"/>
  <c r="J184" i="96"/>
  <c r="J198" i="96" s="1"/>
  <c r="I184" i="96"/>
  <c r="I198" i="96" s="1"/>
  <c r="G184" i="96"/>
  <c r="F184" i="96"/>
  <c r="F198" i="96" s="1"/>
  <c r="D184" i="96"/>
  <c r="C184" i="96"/>
  <c r="P183" i="96"/>
  <c r="G211" i="96" s="1"/>
  <c r="O183" i="96"/>
  <c r="F211" i="96" s="1"/>
  <c r="M183" i="96"/>
  <c r="D211" i="96" s="1"/>
  <c r="L183" i="96"/>
  <c r="C211" i="96" s="1"/>
  <c r="J183" i="96"/>
  <c r="I183" i="96"/>
  <c r="I197" i="96" s="1"/>
  <c r="G183" i="96"/>
  <c r="F183" i="96"/>
  <c r="D183" i="96"/>
  <c r="C183" i="96"/>
  <c r="P182" i="96"/>
  <c r="G210" i="96" s="1"/>
  <c r="O182" i="96"/>
  <c r="F210" i="96" s="1"/>
  <c r="M182" i="96"/>
  <c r="D210" i="96" s="1"/>
  <c r="L182" i="96"/>
  <c r="C210" i="96" s="1"/>
  <c r="J182" i="96"/>
  <c r="I182" i="96"/>
  <c r="G182" i="96"/>
  <c r="F182" i="96"/>
  <c r="D182" i="96"/>
  <c r="D196" i="96" s="1"/>
  <c r="C182" i="96"/>
  <c r="P181" i="96"/>
  <c r="G209" i="96" s="1"/>
  <c r="O181" i="96"/>
  <c r="F209" i="96" s="1"/>
  <c r="M181" i="96"/>
  <c r="D209" i="96" s="1"/>
  <c r="L181" i="96"/>
  <c r="C209" i="96" s="1"/>
  <c r="J181" i="96"/>
  <c r="I181" i="96"/>
  <c r="G181" i="96"/>
  <c r="G195" i="96" s="1"/>
  <c r="F181" i="96"/>
  <c r="F195" i="96" s="1"/>
  <c r="D181" i="96"/>
  <c r="C181" i="96"/>
  <c r="C195" i="96" s="1"/>
  <c r="P180" i="96"/>
  <c r="G208" i="96" s="1"/>
  <c r="O180" i="96"/>
  <c r="F208" i="96" s="1"/>
  <c r="M180" i="96"/>
  <c r="D208" i="96" s="1"/>
  <c r="L180" i="96"/>
  <c r="C208" i="96" s="1"/>
  <c r="J180" i="96"/>
  <c r="J194" i="96" s="1"/>
  <c r="I180" i="96"/>
  <c r="I194" i="96" s="1"/>
  <c r="G180" i="96"/>
  <c r="F180" i="96"/>
  <c r="F194" i="96" s="1"/>
  <c r="D180" i="96"/>
  <c r="C180" i="96"/>
  <c r="P179" i="96"/>
  <c r="G207" i="96" s="1"/>
  <c r="O179" i="96"/>
  <c r="F207" i="96" s="1"/>
  <c r="M179" i="96"/>
  <c r="D207" i="96" s="1"/>
  <c r="L179" i="96"/>
  <c r="C207" i="96" s="1"/>
  <c r="J179" i="96"/>
  <c r="I179" i="96"/>
  <c r="I193" i="96" s="1"/>
  <c r="G179" i="96"/>
  <c r="F179" i="96"/>
  <c r="D179" i="96"/>
  <c r="D193" i="96" s="1"/>
  <c r="C179" i="96"/>
  <c r="P178" i="96"/>
  <c r="G206" i="96" s="1"/>
  <c r="O178" i="96"/>
  <c r="F206" i="96" s="1"/>
  <c r="M178" i="96"/>
  <c r="D206" i="96" s="1"/>
  <c r="L178" i="96"/>
  <c r="C206" i="96" s="1"/>
  <c r="J178" i="96"/>
  <c r="I178" i="96"/>
  <c r="G178" i="96"/>
  <c r="G192" i="96" s="1"/>
  <c r="F178" i="96"/>
  <c r="D178" i="96"/>
  <c r="D192" i="96" s="1"/>
  <c r="C178" i="96"/>
  <c r="C192" i="96" s="1"/>
  <c r="P177" i="96"/>
  <c r="G205" i="96" s="1"/>
  <c r="O177" i="96"/>
  <c r="F205" i="96" s="1"/>
  <c r="M177" i="96"/>
  <c r="D205" i="96" s="1"/>
  <c r="L177" i="96"/>
  <c r="C205" i="96" s="1"/>
  <c r="J177" i="96"/>
  <c r="J191" i="96" s="1"/>
  <c r="I177" i="96"/>
  <c r="G177" i="96"/>
  <c r="G191" i="96" s="1"/>
  <c r="F177" i="96"/>
  <c r="F191" i="96" s="1"/>
  <c r="D177" i="96"/>
  <c r="C177" i="96"/>
  <c r="C191" i="96" s="1"/>
  <c r="Q143" i="96"/>
  <c r="H171" i="96" s="1"/>
  <c r="P143" i="96"/>
  <c r="G171" i="96" s="1"/>
  <c r="O143" i="96"/>
  <c r="F171" i="96" s="1"/>
  <c r="N143" i="96"/>
  <c r="E171" i="96" s="1"/>
  <c r="M143" i="96"/>
  <c r="L143" i="96"/>
  <c r="C171" i="96" s="1"/>
  <c r="K143" i="96"/>
  <c r="J143" i="96"/>
  <c r="I143" i="96"/>
  <c r="H143" i="96"/>
  <c r="H157" i="96" s="1"/>
  <c r="G143" i="96"/>
  <c r="F143" i="96"/>
  <c r="F157" i="96" s="1"/>
  <c r="E143" i="96"/>
  <c r="D143" i="96"/>
  <c r="C143" i="96"/>
  <c r="Q142" i="96"/>
  <c r="H170" i="96" s="1"/>
  <c r="P142" i="96"/>
  <c r="P226" i="96" s="1"/>
  <c r="G254" i="96" s="1"/>
  <c r="O142" i="96"/>
  <c r="F170" i="96" s="1"/>
  <c r="N142" i="96"/>
  <c r="E170" i="96" s="1"/>
  <c r="M142" i="96"/>
  <c r="D170" i="96" s="1"/>
  <c r="L142" i="96"/>
  <c r="C170" i="96" s="1"/>
  <c r="K142" i="96"/>
  <c r="K156" i="96" s="1"/>
  <c r="J142" i="96"/>
  <c r="I142" i="96"/>
  <c r="H142" i="96"/>
  <c r="G142" i="96"/>
  <c r="G156" i="96" s="1"/>
  <c r="F142" i="96"/>
  <c r="E142" i="96"/>
  <c r="D142" i="96"/>
  <c r="C142" i="96"/>
  <c r="Q141" i="96"/>
  <c r="H169" i="96" s="1"/>
  <c r="P141" i="96"/>
  <c r="G169" i="96" s="1"/>
  <c r="O141" i="96"/>
  <c r="F169" i="96" s="1"/>
  <c r="N141" i="96"/>
  <c r="E169" i="96" s="1"/>
  <c r="M141" i="96"/>
  <c r="D169" i="96" s="1"/>
  <c r="L141" i="96"/>
  <c r="C169" i="96" s="1"/>
  <c r="K141" i="96"/>
  <c r="K155" i="96" s="1"/>
  <c r="J141" i="96"/>
  <c r="J155" i="96" s="1"/>
  <c r="I141" i="96"/>
  <c r="H141" i="96"/>
  <c r="G141" i="96"/>
  <c r="G155" i="96" s="1"/>
  <c r="F141" i="96"/>
  <c r="E141" i="96"/>
  <c r="D141" i="96"/>
  <c r="D155" i="96" s="1"/>
  <c r="C141" i="96"/>
  <c r="Q140" i="96"/>
  <c r="H168" i="96" s="1"/>
  <c r="P140" i="96"/>
  <c r="G168" i="96" s="1"/>
  <c r="O140" i="96"/>
  <c r="F168" i="96" s="1"/>
  <c r="N140" i="96"/>
  <c r="E168" i="96" s="1"/>
  <c r="M140" i="96"/>
  <c r="D168" i="96" s="1"/>
  <c r="L140" i="96"/>
  <c r="C168" i="96" s="1"/>
  <c r="K140" i="96"/>
  <c r="J140" i="96"/>
  <c r="I140" i="96"/>
  <c r="H140" i="96"/>
  <c r="G140" i="96"/>
  <c r="G154" i="96" s="1"/>
  <c r="F140" i="96"/>
  <c r="E140" i="96"/>
  <c r="E154" i="96" s="1"/>
  <c r="D140" i="96"/>
  <c r="C140" i="96"/>
  <c r="Q139" i="96"/>
  <c r="H167" i="96" s="1"/>
  <c r="P139" i="96"/>
  <c r="G167" i="96" s="1"/>
  <c r="O139" i="96"/>
  <c r="F167" i="96" s="1"/>
  <c r="N139" i="96"/>
  <c r="E167" i="96" s="1"/>
  <c r="M139" i="96"/>
  <c r="M223" i="96" s="1"/>
  <c r="D251" i="96" s="1"/>
  <c r="L139" i="96"/>
  <c r="C167" i="96" s="1"/>
  <c r="K139" i="96"/>
  <c r="J139" i="96"/>
  <c r="I139" i="96"/>
  <c r="I153" i="96" s="1"/>
  <c r="H139" i="96"/>
  <c r="H153" i="96" s="1"/>
  <c r="G139" i="96"/>
  <c r="F139" i="96"/>
  <c r="E139" i="96"/>
  <c r="D139" i="96"/>
  <c r="D153" i="96" s="1"/>
  <c r="C139" i="96"/>
  <c r="Q138" i="96"/>
  <c r="H166" i="96" s="1"/>
  <c r="P138" i="96"/>
  <c r="G166" i="96" s="1"/>
  <c r="O138" i="96"/>
  <c r="F166" i="96" s="1"/>
  <c r="N138" i="96"/>
  <c r="E166" i="96" s="1"/>
  <c r="M138" i="96"/>
  <c r="D166" i="96" s="1"/>
  <c r="L138" i="96"/>
  <c r="C166" i="96" s="1"/>
  <c r="K138" i="96"/>
  <c r="J138" i="96"/>
  <c r="I138" i="96"/>
  <c r="H138" i="96"/>
  <c r="H152" i="96" s="1"/>
  <c r="G138" i="96"/>
  <c r="G152" i="96" s="1"/>
  <c r="F138" i="96"/>
  <c r="E138" i="96"/>
  <c r="D138" i="96"/>
  <c r="D152" i="96" s="1"/>
  <c r="C138" i="96"/>
  <c r="Q137" i="96"/>
  <c r="H165" i="96" s="1"/>
  <c r="P137" i="96"/>
  <c r="G165" i="96" s="1"/>
  <c r="O137" i="96"/>
  <c r="F165" i="96" s="1"/>
  <c r="N137" i="96"/>
  <c r="E165" i="96" s="1"/>
  <c r="M137" i="96"/>
  <c r="D165" i="96" s="1"/>
  <c r="L137" i="96"/>
  <c r="C165" i="96" s="1"/>
  <c r="K137" i="96"/>
  <c r="J137" i="96"/>
  <c r="I137" i="96"/>
  <c r="H137" i="96"/>
  <c r="G137" i="96"/>
  <c r="F137" i="96"/>
  <c r="E137" i="96"/>
  <c r="D137" i="96"/>
  <c r="C137" i="96"/>
  <c r="Q136" i="96"/>
  <c r="H164" i="96" s="1"/>
  <c r="P136" i="96"/>
  <c r="G164" i="96" s="1"/>
  <c r="O136" i="96"/>
  <c r="F164" i="96" s="1"/>
  <c r="N136" i="96"/>
  <c r="E164" i="96" s="1"/>
  <c r="M136" i="96"/>
  <c r="D164" i="96" s="1"/>
  <c r="L136" i="96"/>
  <c r="C164" i="96" s="1"/>
  <c r="K136" i="96"/>
  <c r="K150" i="96" s="1"/>
  <c r="J136" i="96"/>
  <c r="J220" i="96" s="1"/>
  <c r="J234" i="96" s="1"/>
  <c r="I136" i="96"/>
  <c r="H136" i="96"/>
  <c r="G136" i="96"/>
  <c r="F136" i="96"/>
  <c r="F150" i="96" s="1"/>
  <c r="E136" i="96"/>
  <c r="E150" i="96" s="1"/>
  <c r="D136" i="96"/>
  <c r="C136" i="96"/>
  <c r="Q135" i="96"/>
  <c r="H163" i="96" s="1"/>
  <c r="P135" i="96"/>
  <c r="G163" i="96" s="1"/>
  <c r="O135" i="96"/>
  <c r="F163" i="96" s="1"/>
  <c r="N135" i="96"/>
  <c r="E163" i="96" s="1"/>
  <c r="M135" i="96"/>
  <c r="D163" i="96" s="1"/>
  <c r="L135" i="96"/>
  <c r="C163" i="96" s="1"/>
  <c r="K135" i="96"/>
  <c r="J135" i="96"/>
  <c r="J149" i="96" s="1"/>
  <c r="I135" i="96"/>
  <c r="I149" i="96" s="1"/>
  <c r="H135" i="96"/>
  <c r="G135" i="96"/>
  <c r="F135" i="96"/>
  <c r="E135" i="96"/>
  <c r="E149" i="96" s="1"/>
  <c r="D135" i="96"/>
  <c r="D149" i="96" s="1"/>
  <c r="C135" i="96"/>
  <c r="O132" i="96"/>
  <c r="L132" i="96"/>
  <c r="I132" i="96"/>
  <c r="F132" i="96"/>
  <c r="C132" i="96"/>
  <c r="Q101" i="96"/>
  <c r="P101" i="96"/>
  <c r="O101" i="96"/>
  <c r="F129" i="96" s="1"/>
  <c r="N101" i="96"/>
  <c r="M101" i="96"/>
  <c r="D129" i="96" s="1"/>
  <c r="L101" i="96"/>
  <c r="K101" i="96"/>
  <c r="K115" i="96" s="1"/>
  <c r="J101" i="96"/>
  <c r="J115" i="96" s="1"/>
  <c r="I101" i="96"/>
  <c r="H101" i="96"/>
  <c r="G101" i="96"/>
  <c r="F101" i="96"/>
  <c r="F115" i="96" s="1"/>
  <c r="E101" i="96"/>
  <c r="D101" i="96"/>
  <c r="C101" i="96"/>
  <c r="Q100" i="96"/>
  <c r="P100" i="96"/>
  <c r="O100" i="96"/>
  <c r="N100" i="96"/>
  <c r="M100" i="96"/>
  <c r="L100" i="96"/>
  <c r="C128" i="96" s="1"/>
  <c r="K100" i="96"/>
  <c r="J100" i="96"/>
  <c r="J114" i="96" s="1"/>
  <c r="I100" i="96"/>
  <c r="I114" i="96" s="1"/>
  <c r="H100" i="96"/>
  <c r="G100" i="96"/>
  <c r="F100" i="96"/>
  <c r="E100" i="96"/>
  <c r="E114" i="96" s="1"/>
  <c r="D100" i="96"/>
  <c r="C100" i="96"/>
  <c r="C114" i="96" s="1"/>
  <c r="Q99" i="96"/>
  <c r="H127" i="96" s="1"/>
  <c r="P99" i="96"/>
  <c r="O99" i="96"/>
  <c r="N99" i="96"/>
  <c r="M99" i="96"/>
  <c r="D127" i="96" s="1"/>
  <c r="L99" i="96"/>
  <c r="K99" i="96"/>
  <c r="J99" i="96"/>
  <c r="I99" i="96"/>
  <c r="I113" i="96" s="1"/>
  <c r="H99" i="96"/>
  <c r="H113" i="96" s="1"/>
  <c r="G99" i="96"/>
  <c r="F99" i="96"/>
  <c r="E99" i="96"/>
  <c r="D99" i="96"/>
  <c r="D113" i="96" s="1"/>
  <c r="C99" i="96"/>
  <c r="Q98" i="96"/>
  <c r="H126" i="96" s="1"/>
  <c r="P98" i="96"/>
  <c r="G126" i="96" s="1"/>
  <c r="O98" i="96"/>
  <c r="N98" i="96"/>
  <c r="M98" i="96"/>
  <c r="L98" i="96"/>
  <c r="K98" i="96"/>
  <c r="J98" i="96"/>
  <c r="I98" i="96"/>
  <c r="H98" i="96"/>
  <c r="H112" i="96" s="1"/>
  <c r="G98" i="96"/>
  <c r="G112" i="96" s="1"/>
  <c r="F98" i="96"/>
  <c r="E98" i="96"/>
  <c r="D98" i="96"/>
  <c r="C98" i="96"/>
  <c r="C112" i="96" s="1"/>
  <c r="Q97" i="96"/>
  <c r="P97" i="96"/>
  <c r="O97" i="96"/>
  <c r="F125" i="96" s="1"/>
  <c r="N97" i="96"/>
  <c r="M97" i="96"/>
  <c r="L97" i="96"/>
  <c r="K97" i="96"/>
  <c r="J97" i="96"/>
  <c r="I97" i="96"/>
  <c r="H97" i="96"/>
  <c r="G97" i="96"/>
  <c r="G111" i="96" s="1"/>
  <c r="F97" i="96"/>
  <c r="F111" i="96" s="1"/>
  <c r="E97" i="96"/>
  <c r="D97" i="96"/>
  <c r="C97" i="96"/>
  <c r="Q96" i="96"/>
  <c r="P96" i="96"/>
  <c r="O96" i="96"/>
  <c r="F124" i="96" s="1"/>
  <c r="N96" i="96"/>
  <c r="E124" i="96" s="1"/>
  <c r="M96" i="96"/>
  <c r="L96" i="96"/>
  <c r="K96" i="96"/>
  <c r="K110" i="96" s="1"/>
  <c r="J96" i="96"/>
  <c r="J110" i="96" s="1"/>
  <c r="I96" i="96"/>
  <c r="H96" i="96"/>
  <c r="G96" i="96"/>
  <c r="F96" i="96"/>
  <c r="F110" i="96" s="1"/>
  <c r="E96" i="96"/>
  <c r="E110" i="96" s="1"/>
  <c r="D96" i="96"/>
  <c r="C96" i="96"/>
  <c r="Q95" i="96"/>
  <c r="P95" i="96"/>
  <c r="O95" i="96"/>
  <c r="N95" i="96"/>
  <c r="M95" i="96"/>
  <c r="D123" i="96" s="1"/>
  <c r="L95" i="96"/>
  <c r="K95" i="96"/>
  <c r="J95" i="96"/>
  <c r="I95" i="96"/>
  <c r="H95" i="96"/>
  <c r="H109" i="96" s="1"/>
  <c r="G95" i="96"/>
  <c r="F95" i="96"/>
  <c r="E95" i="96"/>
  <c r="D95" i="96"/>
  <c r="C95" i="96"/>
  <c r="Q94" i="96"/>
  <c r="H122" i="96" s="1"/>
  <c r="P94" i="96"/>
  <c r="O94" i="96"/>
  <c r="N94" i="96"/>
  <c r="M94" i="96"/>
  <c r="D122" i="96" s="1"/>
  <c r="L94" i="96"/>
  <c r="C122" i="96" s="1"/>
  <c r="K94" i="96"/>
  <c r="K108" i="96" s="1"/>
  <c r="J94" i="96"/>
  <c r="I94" i="96"/>
  <c r="H94" i="96"/>
  <c r="G94" i="96"/>
  <c r="F94" i="96"/>
  <c r="E94" i="96"/>
  <c r="D94" i="96"/>
  <c r="C94" i="96"/>
  <c r="C108" i="96" s="1"/>
  <c r="Q93" i="96"/>
  <c r="P93" i="96"/>
  <c r="G121" i="96" s="1"/>
  <c r="O93" i="96"/>
  <c r="N93" i="96"/>
  <c r="M93" i="96"/>
  <c r="L93" i="96"/>
  <c r="C121" i="96" s="1"/>
  <c r="K93" i="96"/>
  <c r="K107" i="96" s="1"/>
  <c r="J93" i="96"/>
  <c r="J107" i="96" s="1"/>
  <c r="I93" i="96"/>
  <c r="H93" i="96"/>
  <c r="G93" i="96"/>
  <c r="F93" i="96"/>
  <c r="E93" i="96"/>
  <c r="D93" i="96"/>
  <c r="C93" i="96"/>
  <c r="Q59" i="96"/>
  <c r="H87" i="96" s="1"/>
  <c r="P59" i="96"/>
  <c r="G87" i="96" s="1"/>
  <c r="O59" i="96"/>
  <c r="N59" i="96"/>
  <c r="M59" i="96"/>
  <c r="L59" i="96"/>
  <c r="K59" i="96"/>
  <c r="J59" i="96"/>
  <c r="I59" i="96"/>
  <c r="H59" i="96"/>
  <c r="G59" i="96"/>
  <c r="F59" i="96"/>
  <c r="E59" i="96"/>
  <c r="D59" i="96"/>
  <c r="C59" i="96"/>
  <c r="Q58" i="96"/>
  <c r="P58" i="96"/>
  <c r="O58" i="96"/>
  <c r="N58" i="96"/>
  <c r="M58" i="96"/>
  <c r="L58" i="96"/>
  <c r="K58" i="96"/>
  <c r="J58" i="96"/>
  <c r="I58" i="96"/>
  <c r="H58" i="96"/>
  <c r="G58" i="96"/>
  <c r="F58" i="96"/>
  <c r="E58" i="96"/>
  <c r="D58" i="96"/>
  <c r="C58" i="96"/>
  <c r="Q57" i="96"/>
  <c r="P57" i="96"/>
  <c r="O57" i="96"/>
  <c r="N57" i="96"/>
  <c r="M57" i="96"/>
  <c r="L57" i="96"/>
  <c r="K57" i="96"/>
  <c r="J57" i="96"/>
  <c r="I57" i="96"/>
  <c r="H57" i="96"/>
  <c r="G57" i="96"/>
  <c r="F57" i="96"/>
  <c r="E57" i="96"/>
  <c r="D57" i="96"/>
  <c r="C57" i="96"/>
  <c r="Q56" i="96"/>
  <c r="P56" i="96"/>
  <c r="O56" i="96"/>
  <c r="N56" i="96"/>
  <c r="M56" i="96"/>
  <c r="L56" i="96"/>
  <c r="K56" i="96"/>
  <c r="J56" i="96"/>
  <c r="I56" i="96"/>
  <c r="H56" i="96"/>
  <c r="G56" i="96"/>
  <c r="F56" i="96"/>
  <c r="E56" i="96"/>
  <c r="D56" i="96"/>
  <c r="C56" i="96"/>
  <c r="Q55" i="96"/>
  <c r="P55" i="96"/>
  <c r="O55" i="96"/>
  <c r="N55" i="96"/>
  <c r="M55" i="96"/>
  <c r="D83" i="96" s="1"/>
  <c r="L55" i="96"/>
  <c r="C83" i="96" s="1"/>
  <c r="K55" i="96"/>
  <c r="J55" i="96"/>
  <c r="I55" i="96"/>
  <c r="H55" i="96"/>
  <c r="G55" i="96"/>
  <c r="F55" i="96"/>
  <c r="E55" i="96"/>
  <c r="D55" i="96"/>
  <c r="C55" i="96"/>
  <c r="Q54" i="96"/>
  <c r="H82" i="96" s="1"/>
  <c r="P54" i="96"/>
  <c r="G82" i="96" s="1"/>
  <c r="O54" i="96"/>
  <c r="N54" i="96"/>
  <c r="M54" i="96"/>
  <c r="L54" i="96"/>
  <c r="K54" i="96"/>
  <c r="J54" i="96"/>
  <c r="I54" i="96"/>
  <c r="H54" i="96"/>
  <c r="G54" i="96"/>
  <c r="F54" i="96"/>
  <c r="F68" i="96" s="1"/>
  <c r="E54" i="96"/>
  <c r="D54" i="96"/>
  <c r="C54" i="96"/>
  <c r="Q53" i="96"/>
  <c r="P53" i="96"/>
  <c r="O53" i="96"/>
  <c r="N53" i="96"/>
  <c r="M53" i="96"/>
  <c r="L53" i="96"/>
  <c r="K53" i="96"/>
  <c r="J53" i="96"/>
  <c r="I53" i="96"/>
  <c r="H53" i="96"/>
  <c r="G53" i="96"/>
  <c r="F53" i="96"/>
  <c r="E53" i="96"/>
  <c r="D53" i="96"/>
  <c r="C53" i="96"/>
  <c r="Q52" i="96"/>
  <c r="P52" i="96"/>
  <c r="O52" i="96"/>
  <c r="F80" i="96" s="1"/>
  <c r="N52" i="96"/>
  <c r="E80" i="96" s="1"/>
  <c r="M52" i="96"/>
  <c r="L52" i="96"/>
  <c r="K52" i="96"/>
  <c r="J52" i="96"/>
  <c r="I52" i="96"/>
  <c r="H52" i="96"/>
  <c r="G52" i="96"/>
  <c r="F52" i="96"/>
  <c r="E52" i="96"/>
  <c r="D52" i="96"/>
  <c r="C52" i="96"/>
  <c r="Q51" i="96"/>
  <c r="H79" i="96" s="1"/>
  <c r="P51" i="96"/>
  <c r="O51" i="96"/>
  <c r="N51" i="96"/>
  <c r="M51" i="96"/>
  <c r="L51" i="96"/>
  <c r="K51" i="96"/>
  <c r="J51" i="96"/>
  <c r="J65" i="96" s="1"/>
  <c r="I51" i="96"/>
  <c r="H51" i="96"/>
  <c r="H65" i="96" s="1"/>
  <c r="G51" i="96"/>
  <c r="F51" i="96"/>
  <c r="E51" i="96"/>
  <c r="D51" i="96"/>
  <c r="C51" i="96"/>
  <c r="Q17" i="96"/>
  <c r="H45" i="96" s="1"/>
  <c r="P17" i="96"/>
  <c r="G45" i="96" s="1"/>
  <c r="O17" i="96"/>
  <c r="F45" i="96" s="1"/>
  <c r="N17" i="96"/>
  <c r="E45" i="96" s="1"/>
  <c r="M17" i="96"/>
  <c r="D45" i="96" s="1"/>
  <c r="L17" i="96"/>
  <c r="C45" i="96" s="1"/>
  <c r="K17" i="96"/>
  <c r="J17" i="96"/>
  <c r="J31" i="96" s="1"/>
  <c r="I17" i="96"/>
  <c r="I31" i="96" s="1"/>
  <c r="H17" i="96"/>
  <c r="G17" i="96"/>
  <c r="F17" i="96"/>
  <c r="E17" i="96"/>
  <c r="D17" i="96"/>
  <c r="C17" i="96"/>
  <c r="Q16" i="96"/>
  <c r="H44" i="96" s="1"/>
  <c r="P16" i="96"/>
  <c r="G44" i="96" s="1"/>
  <c r="O16" i="96"/>
  <c r="F44" i="96" s="1"/>
  <c r="N16" i="96"/>
  <c r="E44" i="96" s="1"/>
  <c r="M16" i="96"/>
  <c r="D44" i="96" s="1"/>
  <c r="L16" i="96"/>
  <c r="C44" i="96" s="1"/>
  <c r="K16" i="96"/>
  <c r="J16" i="96"/>
  <c r="I16" i="96"/>
  <c r="H16" i="96"/>
  <c r="G16" i="96"/>
  <c r="F16" i="96"/>
  <c r="E16" i="96"/>
  <c r="D16" i="96"/>
  <c r="D30" i="96" s="1"/>
  <c r="C16" i="96"/>
  <c r="C30" i="96" s="1"/>
  <c r="Q15" i="96"/>
  <c r="H43" i="96" s="1"/>
  <c r="P15" i="96"/>
  <c r="G43" i="96" s="1"/>
  <c r="O15" i="96"/>
  <c r="F43" i="96" s="1"/>
  <c r="N15" i="96"/>
  <c r="E43" i="96" s="1"/>
  <c r="M15" i="96"/>
  <c r="D43" i="96" s="1"/>
  <c r="L15" i="96"/>
  <c r="C43" i="96" s="1"/>
  <c r="K15" i="96"/>
  <c r="J15" i="96"/>
  <c r="I15" i="96"/>
  <c r="H15" i="96"/>
  <c r="G15" i="96"/>
  <c r="F15" i="96"/>
  <c r="E15" i="96"/>
  <c r="D15" i="96"/>
  <c r="C15" i="96"/>
  <c r="Q14" i="96"/>
  <c r="H42" i="96" s="1"/>
  <c r="P14" i="96"/>
  <c r="G42" i="96" s="1"/>
  <c r="O14" i="96"/>
  <c r="F42" i="96" s="1"/>
  <c r="N14" i="96"/>
  <c r="E42" i="96" s="1"/>
  <c r="M14" i="96"/>
  <c r="D42" i="96" s="1"/>
  <c r="L14" i="96"/>
  <c r="C42" i="96" s="1"/>
  <c r="K14" i="96"/>
  <c r="K28" i="96" s="1"/>
  <c r="J14" i="96"/>
  <c r="I14" i="96"/>
  <c r="H14" i="96"/>
  <c r="G14" i="96"/>
  <c r="F14" i="96"/>
  <c r="E14" i="96"/>
  <c r="D14" i="96"/>
  <c r="C14" i="96"/>
  <c r="Q13" i="96"/>
  <c r="H41" i="96" s="1"/>
  <c r="P13" i="96"/>
  <c r="G41" i="96" s="1"/>
  <c r="O13" i="96"/>
  <c r="F41" i="96" s="1"/>
  <c r="N13" i="96"/>
  <c r="E41" i="96" s="1"/>
  <c r="M13" i="96"/>
  <c r="D41" i="96" s="1"/>
  <c r="L13" i="96"/>
  <c r="C41" i="96" s="1"/>
  <c r="K13" i="96"/>
  <c r="J13" i="96"/>
  <c r="I13" i="96"/>
  <c r="H13" i="96"/>
  <c r="G13" i="96"/>
  <c r="F13" i="96"/>
  <c r="F27" i="96" s="1"/>
  <c r="E13" i="96"/>
  <c r="E27" i="96" s="1"/>
  <c r="D13" i="96"/>
  <c r="C13" i="96"/>
  <c r="Q12" i="96"/>
  <c r="H40" i="96" s="1"/>
  <c r="P12" i="96"/>
  <c r="G40" i="96" s="1"/>
  <c r="O12" i="96"/>
  <c r="F40" i="96" s="1"/>
  <c r="N12" i="96"/>
  <c r="E40" i="96" s="1"/>
  <c r="M12" i="96"/>
  <c r="D40" i="96" s="1"/>
  <c r="L12" i="96"/>
  <c r="C40" i="96" s="1"/>
  <c r="K12" i="96"/>
  <c r="J12" i="96"/>
  <c r="I12" i="96"/>
  <c r="H12" i="96"/>
  <c r="G12" i="96"/>
  <c r="F12" i="96"/>
  <c r="E12" i="96"/>
  <c r="D12" i="96"/>
  <c r="C12" i="96"/>
  <c r="Q11" i="96"/>
  <c r="H39" i="96" s="1"/>
  <c r="P11" i="96"/>
  <c r="G39" i="96" s="1"/>
  <c r="O11" i="96"/>
  <c r="F39" i="96" s="1"/>
  <c r="N11" i="96"/>
  <c r="E39" i="96" s="1"/>
  <c r="M11" i="96"/>
  <c r="D39" i="96" s="1"/>
  <c r="L11" i="96"/>
  <c r="C39" i="96" s="1"/>
  <c r="K11" i="96"/>
  <c r="J11" i="96"/>
  <c r="I11" i="96"/>
  <c r="H11" i="96"/>
  <c r="G11" i="96"/>
  <c r="F11" i="96"/>
  <c r="E11" i="96"/>
  <c r="D11" i="96"/>
  <c r="C11" i="96"/>
  <c r="Q10" i="96"/>
  <c r="H38" i="96" s="1"/>
  <c r="P10" i="96"/>
  <c r="G38" i="96" s="1"/>
  <c r="O10" i="96"/>
  <c r="F38" i="96" s="1"/>
  <c r="N10" i="96"/>
  <c r="E38" i="96" s="1"/>
  <c r="M10" i="96"/>
  <c r="D38" i="96" s="1"/>
  <c r="L10" i="96"/>
  <c r="C38" i="96" s="1"/>
  <c r="K10" i="96"/>
  <c r="J10" i="96"/>
  <c r="I10" i="96"/>
  <c r="I24" i="96" s="1"/>
  <c r="H10" i="96"/>
  <c r="G10" i="96"/>
  <c r="G24" i="96" s="1"/>
  <c r="F10" i="96"/>
  <c r="E10" i="96"/>
  <c r="D10" i="96"/>
  <c r="C10" i="96"/>
  <c r="Q9" i="96"/>
  <c r="H37" i="96" s="1"/>
  <c r="P9" i="96"/>
  <c r="G37" i="96" s="1"/>
  <c r="O9" i="96"/>
  <c r="F37" i="96" s="1"/>
  <c r="N9" i="96"/>
  <c r="E37" i="96" s="1"/>
  <c r="M9" i="96"/>
  <c r="D37" i="96" s="1"/>
  <c r="L9" i="96"/>
  <c r="C37" i="96" s="1"/>
  <c r="K9" i="96"/>
  <c r="J9" i="96"/>
  <c r="I9" i="96"/>
  <c r="H9" i="96"/>
  <c r="G9" i="96"/>
  <c r="F9" i="96"/>
  <c r="E9" i="96"/>
  <c r="D9" i="96"/>
  <c r="C9" i="96"/>
  <c r="A2" i="96"/>
  <c r="F9" i="74"/>
  <c r="E9" i="74"/>
  <c r="C7" i="77"/>
  <c r="C5" i="8"/>
  <c r="C5" i="68"/>
  <c r="C7" i="66"/>
  <c r="C5" i="71"/>
  <c r="C5" i="65"/>
  <c r="C5" i="7"/>
  <c r="C5" i="35"/>
  <c r="C5" i="3"/>
  <c r="C5" i="6"/>
  <c r="C76" i="59"/>
  <c r="O48" i="59"/>
  <c r="L48" i="59"/>
  <c r="I48" i="59"/>
  <c r="F48" i="59"/>
  <c r="C48" i="59"/>
  <c r="C80" i="93"/>
  <c r="C78" i="93"/>
  <c r="C76" i="93"/>
  <c r="C74" i="93"/>
  <c r="C72" i="93"/>
  <c r="C54" i="93"/>
  <c r="C52" i="93"/>
  <c r="C50" i="93"/>
  <c r="C48" i="93"/>
  <c r="C46" i="93"/>
  <c r="F5" i="61"/>
  <c r="C5" i="61"/>
  <c r="E7" i="95"/>
  <c r="C7" i="95"/>
  <c r="D7" i="95"/>
  <c r="G221" i="96" l="1"/>
  <c r="G235" i="96" s="1"/>
  <c r="J224" i="96"/>
  <c r="J238" i="96" s="1"/>
  <c r="M227" i="96"/>
  <c r="D255" i="96" s="1"/>
  <c r="D171" i="96"/>
  <c r="D167" i="96"/>
  <c r="G170" i="96"/>
  <c r="D126" i="96"/>
  <c r="E152" i="96"/>
  <c r="E112" i="96"/>
  <c r="F85" i="96"/>
  <c r="F193" i="96"/>
  <c r="I156" i="96"/>
  <c r="F128" i="96"/>
  <c r="F28" i="96"/>
  <c r="G194" i="96"/>
  <c r="D191" i="96"/>
  <c r="I109" i="96"/>
  <c r="C149" i="96"/>
  <c r="G114" i="96"/>
  <c r="K111" i="96"/>
  <c r="G123" i="96"/>
  <c r="H25" i="96"/>
  <c r="G198" i="96"/>
  <c r="C115" i="96"/>
  <c r="C199" i="96"/>
  <c r="C198" i="96"/>
  <c r="D197" i="96"/>
  <c r="C196" i="96"/>
  <c r="D195" i="96"/>
  <c r="C194" i="96"/>
  <c r="J193" i="96"/>
  <c r="I192" i="96"/>
  <c r="J157" i="96"/>
  <c r="H155" i="96"/>
  <c r="F153" i="96"/>
  <c r="D151" i="96"/>
  <c r="G107" i="96"/>
  <c r="G125" i="96"/>
  <c r="G80" i="96"/>
  <c r="D71" i="96"/>
  <c r="I196" i="96"/>
  <c r="J195" i="96"/>
  <c r="H150" i="96"/>
  <c r="D115" i="96"/>
  <c r="C110" i="96"/>
  <c r="C31" i="96"/>
  <c r="I157" i="96"/>
  <c r="H156" i="96"/>
  <c r="F154" i="96"/>
  <c r="E153" i="96"/>
  <c r="K151" i="96"/>
  <c r="C151" i="96"/>
  <c r="K113" i="96"/>
  <c r="I111" i="96"/>
  <c r="G109" i="96"/>
  <c r="E107" i="96"/>
  <c r="E128" i="96"/>
  <c r="C126" i="96"/>
  <c r="E123" i="96"/>
  <c r="G122" i="96"/>
  <c r="H121" i="96"/>
  <c r="I72" i="96"/>
  <c r="C71" i="96"/>
  <c r="E68" i="96"/>
  <c r="E85" i="96"/>
  <c r="D28" i="96"/>
  <c r="G25" i="96"/>
  <c r="D23" i="96"/>
  <c r="H23" i="96"/>
  <c r="E24" i="96"/>
  <c r="F25" i="96"/>
  <c r="J25" i="96"/>
  <c r="C26" i="96"/>
  <c r="G26" i="96"/>
  <c r="K26" i="96"/>
  <c r="D27" i="96"/>
  <c r="H27" i="96"/>
  <c r="E28" i="96"/>
  <c r="I28" i="96"/>
  <c r="F29" i="96"/>
  <c r="J29" i="96"/>
  <c r="G30" i="96"/>
  <c r="K30" i="96"/>
  <c r="D31" i="96"/>
  <c r="H31" i="96"/>
  <c r="D65" i="96"/>
  <c r="C79" i="96"/>
  <c r="G79" i="96"/>
  <c r="E66" i="96"/>
  <c r="I66" i="96"/>
  <c r="D80" i="96"/>
  <c r="H80" i="96"/>
  <c r="F67" i="96"/>
  <c r="E81" i="96"/>
  <c r="C68" i="96"/>
  <c r="K68" i="96"/>
  <c r="F82" i="96"/>
  <c r="D69" i="96"/>
  <c r="H69" i="96"/>
  <c r="G83" i="96"/>
  <c r="E70" i="96"/>
  <c r="H84" i="96"/>
  <c r="F71" i="96"/>
  <c r="J71" i="96"/>
  <c r="C72" i="96"/>
  <c r="G72" i="96"/>
  <c r="D73" i="96"/>
  <c r="H73" i="96"/>
  <c r="C87" i="96"/>
  <c r="I107" i="96"/>
  <c r="D121" i="96"/>
  <c r="J108" i="96"/>
  <c r="E122" i="96"/>
  <c r="K109" i="96"/>
  <c r="F123" i="96"/>
  <c r="G124" i="96"/>
  <c r="D125" i="96"/>
  <c r="H125" i="96"/>
  <c r="C113" i="96"/>
  <c r="D114" i="96"/>
  <c r="E115" i="96"/>
  <c r="M219" i="96"/>
  <c r="D247" i="96" s="1"/>
  <c r="P222" i="96"/>
  <c r="G250" i="96" s="1"/>
  <c r="D226" i="96"/>
  <c r="J192" i="96"/>
  <c r="G193" i="96"/>
  <c r="D194" i="96"/>
  <c r="J196" i="96"/>
  <c r="G197" i="96"/>
  <c r="D198" i="96"/>
  <c r="J150" i="96"/>
  <c r="F112" i="96"/>
  <c r="G68" i="96"/>
  <c r="I23" i="96"/>
  <c r="F24" i="96"/>
  <c r="C25" i="96"/>
  <c r="H26" i="96"/>
  <c r="J28" i="96"/>
  <c r="C29" i="96"/>
  <c r="H30" i="96"/>
  <c r="E31" i="96"/>
  <c r="E65" i="96"/>
  <c r="F66" i="96"/>
  <c r="J66" i="96"/>
  <c r="C67" i="96"/>
  <c r="G67" i="96"/>
  <c r="D68" i="96"/>
  <c r="I69" i="96"/>
  <c r="H83" i="96"/>
  <c r="J70" i="96"/>
  <c r="K71" i="96"/>
  <c r="D72" i="96"/>
  <c r="C86" i="96"/>
  <c r="D87" i="96"/>
  <c r="D109" i="96"/>
  <c r="C123" i="96"/>
  <c r="J111" i="96"/>
  <c r="E125" i="96"/>
  <c r="F126" i="96"/>
  <c r="G127" i="96"/>
  <c r="H128" i="96"/>
  <c r="F149" i="96"/>
  <c r="G150" i="96"/>
  <c r="C193" i="96"/>
  <c r="I199" i="96"/>
  <c r="F23" i="96"/>
  <c r="C24" i="96"/>
  <c r="D25" i="96"/>
  <c r="I26" i="96"/>
  <c r="J27" i="96"/>
  <c r="C28" i="96"/>
  <c r="D29" i="96"/>
  <c r="H29" i="96"/>
  <c r="E30" i="96"/>
  <c r="I30" i="96"/>
  <c r="F31" i="96"/>
  <c r="F65" i="96"/>
  <c r="E79" i="96"/>
  <c r="G66" i="96"/>
  <c r="K66" i="96"/>
  <c r="D67" i="96"/>
  <c r="H67" i="96"/>
  <c r="C81" i="96"/>
  <c r="G81" i="96"/>
  <c r="I68" i="96"/>
  <c r="D82" i="96"/>
  <c r="F69" i="96"/>
  <c r="J69" i="96"/>
  <c r="E83" i="96"/>
  <c r="C70" i="96"/>
  <c r="K70" i="96"/>
  <c r="F84" i="96"/>
  <c r="H71" i="96"/>
  <c r="C85" i="96"/>
  <c r="G85" i="96"/>
  <c r="E72" i="96"/>
  <c r="D86" i="96"/>
  <c r="H86" i="96"/>
  <c r="J73" i="96"/>
  <c r="E87" i="96"/>
  <c r="C107" i="96"/>
  <c r="F121" i="96"/>
  <c r="D108" i="96"/>
  <c r="E109" i="96"/>
  <c r="H123" i="96"/>
  <c r="C111" i="96"/>
  <c r="D112" i="96"/>
  <c r="E113" i="96"/>
  <c r="F114" i="96"/>
  <c r="G115" i="96"/>
  <c r="K149" i="96"/>
  <c r="E151" i="96"/>
  <c r="I151" i="96"/>
  <c r="F152" i="96"/>
  <c r="J152" i="96"/>
  <c r="C153" i="96"/>
  <c r="G153" i="96"/>
  <c r="K153" i="96"/>
  <c r="D154" i="96"/>
  <c r="H154" i="96"/>
  <c r="E155" i="96"/>
  <c r="I155" i="96"/>
  <c r="F156" i="96"/>
  <c r="J156" i="96"/>
  <c r="C157" i="96"/>
  <c r="G157" i="96"/>
  <c r="K157" i="96"/>
  <c r="J199" i="96"/>
  <c r="F197" i="96"/>
  <c r="G196" i="96"/>
  <c r="E156" i="96"/>
  <c r="K154" i="96"/>
  <c r="C154" i="96"/>
  <c r="J153" i="96"/>
  <c r="I152" i="96"/>
  <c r="H151" i="96"/>
  <c r="D150" i="96"/>
  <c r="I115" i="96"/>
  <c r="G113" i="96"/>
  <c r="E111" i="96"/>
  <c r="C109" i="96"/>
  <c r="H108" i="96"/>
  <c r="G129" i="96"/>
  <c r="E127" i="96"/>
  <c r="C125" i="96"/>
  <c r="H124" i="96"/>
  <c r="F73" i="96"/>
  <c r="I70" i="96"/>
  <c r="K67" i="96"/>
  <c r="C66" i="96"/>
  <c r="G86" i="96"/>
  <c r="E84" i="96"/>
  <c r="C124" i="96"/>
  <c r="E126" i="96"/>
  <c r="F127" i="96"/>
  <c r="G128" i="96"/>
  <c r="H129" i="96"/>
  <c r="D222" i="96"/>
  <c r="G225" i="96"/>
  <c r="H114" i="96"/>
  <c r="D110" i="96"/>
  <c r="K72" i="96"/>
  <c r="E23" i="96"/>
  <c r="J24" i="96"/>
  <c r="K25" i="96"/>
  <c r="D26" i="96"/>
  <c r="I27" i="96"/>
  <c r="G29" i="96"/>
  <c r="I65" i="96"/>
  <c r="D79" i="96"/>
  <c r="F81" i="96"/>
  <c r="H68" i="96"/>
  <c r="C82" i="96"/>
  <c r="E69" i="96"/>
  <c r="F70" i="96"/>
  <c r="G71" i="96"/>
  <c r="H72" i="96"/>
  <c r="I73" i="96"/>
  <c r="F107" i="96"/>
  <c r="E121" i="96"/>
  <c r="G108" i="96"/>
  <c r="F122" i="96"/>
  <c r="I110" i="96"/>
  <c r="D124" i="96"/>
  <c r="K112" i="96"/>
  <c r="C127" i="96"/>
  <c r="D128" i="96"/>
  <c r="E129" i="96"/>
  <c r="I191" i="96"/>
  <c r="F192" i="96"/>
  <c r="I195" i="96"/>
  <c r="F196" i="96"/>
  <c r="C197" i="96"/>
  <c r="J23" i="96"/>
  <c r="K24" i="96"/>
  <c r="E26" i="96"/>
  <c r="G28" i="96"/>
  <c r="C23" i="96"/>
  <c r="G23" i="96"/>
  <c r="K23" i="96"/>
  <c r="D24" i="96"/>
  <c r="H24" i="96"/>
  <c r="E25" i="96"/>
  <c r="I25" i="96"/>
  <c r="F26" i="96"/>
  <c r="J26" i="96"/>
  <c r="C27" i="96"/>
  <c r="G27" i="96"/>
  <c r="K27" i="96"/>
  <c r="H28" i="96"/>
  <c r="E29" i="96"/>
  <c r="I29" i="96"/>
  <c r="F30" i="96"/>
  <c r="J30" i="96"/>
  <c r="G31" i="96"/>
  <c r="K31" i="96"/>
  <c r="C65" i="96"/>
  <c r="G65" i="96"/>
  <c r="K65" i="96"/>
  <c r="F79" i="96"/>
  <c r="D66" i="96"/>
  <c r="H66" i="96"/>
  <c r="C80" i="96"/>
  <c r="E67" i="96"/>
  <c r="I67" i="96"/>
  <c r="D81" i="96"/>
  <c r="H81" i="96"/>
  <c r="J68" i="96"/>
  <c r="E82" i="96"/>
  <c r="C69" i="96"/>
  <c r="G69" i="96"/>
  <c r="K69" i="96"/>
  <c r="F83" i="96"/>
  <c r="D70" i="96"/>
  <c r="H70" i="96"/>
  <c r="C84" i="96"/>
  <c r="G84" i="96"/>
  <c r="E71" i="96"/>
  <c r="I71" i="96"/>
  <c r="D85" i="96"/>
  <c r="H85" i="96"/>
  <c r="F72" i="96"/>
  <c r="J72" i="96"/>
  <c r="E86" i="96"/>
  <c r="C73" i="96"/>
  <c r="G73" i="96"/>
  <c r="K73" i="96"/>
  <c r="F87" i="96"/>
  <c r="D107" i="96"/>
  <c r="H107" i="96"/>
  <c r="E108" i="96"/>
  <c r="I108" i="96"/>
  <c r="F109" i="96"/>
  <c r="J109" i="96"/>
  <c r="G110" i="96"/>
  <c r="H111" i="96"/>
  <c r="I112" i="96"/>
  <c r="J113" i="96"/>
  <c r="K114" i="96"/>
  <c r="C129" i="96"/>
  <c r="H149" i="96"/>
  <c r="L219" i="96"/>
  <c r="C247" i="96" s="1"/>
  <c r="I220" i="96"/>
  <c r="I150" i="96"/>
  <c r="F221" i="96"/>
  <c r="F151" i="96"/>
  <c r="J151" i="96"/>
  <c r="C222" i="96"/>
  <c r="C152" i="96"/>
  <c r="K152" i="96"/>
  <c r="O222" i="96"/>
  <c r="F250" i="96" s="1"/>
  <c r="L223" i="96"/>
  <c r="C251" i="96" s="1"/>
  <c r="I224" i="96"/>
  <c r="I154" i="96"/>
  <c r="F225" i="96"/>
  <c r="F155" i="96"/>
  <c r="C226" i="96"/>
  <c r="C156" i="96"/>
  <c r="O226" i="96"/>
  <c r="F254" i="96" s="1"/>
  <c r="D157" i="96"/>
  <c r="L227" i="96"/>
  <c r="C255" i="96" s="1"/>
  <c r="D199" i="96"/>
  <c r="J197" i="96"/>
  <c r="E157" i="96"/>
  <c r="D156" i="96"/>
  <c r="C155" i="96"/>
  <c r="J154" i="96"/>
  <c r="G151" i="96"/>
  <c r="C150" i="96"/>
  <c r="G149" i="96"/>
  <c r="H115" i="96"/>
  <c r="F113" i="96"/>
  <c r="J112" i="96"/>
  <c r="D111" i="96"/>
  <c r="H110" i="96"/>
  <c r="F108" i="96"/>
  <c r="E73" i="96"/>
  <c r="G70" i="96"/>
  <c r="J67" i="96"/>
  <c r="F86" i="96"/>
  <c r="D84" i="96"/>
  <c r="K29" i="96"/>
  <c r="F219" i="96"/>
  <c r="C220" i="96"/>
  <c r="O220" i="96"/>
  <c r="F248" i="96" s="1"/>
  <c r="L221" i="96"/>
  <c r="C249" i="96" s="1"/>
  <c r="I222" i="96"/>
  <c r="F223" i="96"/>
  <c r="C224" i="96"/>
  <c r="O224" i="96"/>
  <c r="F252" i="96" s="1"/>
  <c r="L225" i="96"/>
  <c r="C253" i="96" s="1"/>
  <c r="I226" i="96"/>
  <c r="F227" i="96"/>
  <c r="J219" i="96"/>
  <c r="G220" i="96"/>
  <c r="D221" i="96"/>
  <c r="P221" i="96"/>
  <c r="G249" i="96" s="1"/>
  <c r="M222" i="96"/>
  <c r="D250" i="96" s="1"/>
  <c r="J223" i="96"/>
  <c r="G224" i="96"/>
  <c r="D225" i="96"/>
  <c r="P225" i="96"/>
  <c r="G253" i="96" s="1"/>
  <c r="M226" i="96"/>
  <c r="D254" i="96" s="1"/>
  <c r="J227" i="96"/>
  <c r="G219" i="96"/>
  <c r="D220" i="96"/>
  <c r="P220" i="96"/>
  <c r="G248" i="96" s="1"/>
  <c r="M221" i="96"/>
  <c r="D249" i="96" s="1"/>
  <c r="J222" i="96"/>
  <c r="G223" i="96"/>
  <c r="D224" i="96"/>
  <c r="P224" i="96"/>
  <c r="G252" i="96" s="1"/>
  <c r="M225" i="96"/>
  <c r="D253" i="96" s="1"/>
  <c r="J226" i="96"/>
  <c r="G227" i="96"/>
  <c r="C219" i="96"/>
  <c r="L220" i="96"/>
  <c r="C248" i="96" s="1"/>
  <c r="F222" i="96"/>
  <c r="L224" i="96"/>
  <c r="C252" i="96" s="1"/>
  <c r="I225" i="96"/>
  <c r="F226" i="96"/>
  <c r="O227" i="96"/>
  <c r="F255" i="96" s="1"/>
  <c r="O219" i="96"/>
  <c r="F247" i="96" s="1"/>
  <c r="I221" i="96"/>
  <c r="C223" i="96"/>
  <c r="O223" i="96"/>
  <c r="F251" i="96" s="1"/>
  <c r="C227" i="96"/>
  <c r="D219" i="96"/>
  <c r="P219" i="96"/>
  <c r="G247" i="96" s="1"/>
  <c r="M220" i="96"/>
  <c r="D248" i="96" s="1"/>
  <c r="J221" i="96"/>
  <c r="G222" i="96"/>
  <c r="D223" i="96"/>
  <c r="P223" i="96"/>
  <c r="G251" i="96" s="1"/>
  <c r="M224" i="96"/>
  <c r="D252" i="96" s="1"/>
  <c r="J225" i="96"/>
  <c r="G226" i="96"/>
  <c r="D227" i="96"/>
  <c r="P227" i="96"/>
  <c r="G255" i="96" s="1"/>
  <c r="I219" i="96"/>
  <c r="F220" i="96"/>
  <c r="C221" i="96"/>
  <c r="O221" i="96"/>
  <c r="F249" i="96" s="1"/>
  <c r="L222" i="96"/>
  <c r="C250" i="96" s="1"/>
  <c r="I223" i="96"/>
  <c r="F224" i="96"/>
  <c r="C225" i="96"/>
  <c r="O225" i="96"/>
  <c r="F253" i="96" s="1"/>
  <c r="L226" i="96"/>
  <c r="C254" i="96" s="1"/>
  <c r="I227" i="96"/>
  <c r="G7" i="95"/>
  <c r="I233" i="96" l="1"/>
  <c r="G236" i="96"/>
  <c r="I235" i="96"/>
  <c r="C233" i="96"/>
  <c r="I234" i="96"/>
  <c r="C241" i="96"/>
  <c r="D238" i="96"/>
  <c r="F233" i="96"/>
  <c r="C235" i="96"/>
  <c r="J239" i="96"/>
  <c r="D233" i="96"/>
  <c r="I239" i="96"/>
  <c r="J241" i="96"/>
  <c r="G238" i="96"/>
  <c r="D235" i="96"/>
  <c r="I240" i="96"/>
  <c r="F237" i="96"/>
  <c r="C234" i="96"/>
  <c r="C239" i="96"/>
  <c r="J235" i="96"/>
  <c r="G241" i="96"/>
  <c r="J237" i="96"/>
  <c r="G234" i="96"/>
  <c r="I236" i="96"/>
  <c r="I238" i="96"/>
  <c r="C236" i="96"/>
  <c r="G239" i="96"/>
  <c r="D240" i="96"/>
  <c r="I241" i="96"/>
  <c r="F238" i="96"/>
  <c r="D241" i="96"/>
  <c r="F236" i="96"/>
  <c r="J240" i="96"/>
  <c r="G237" i="96"/>
  <c r="D234" i="96"/>
  <c r="J233" i="96"/>
  <c r="I237" i="96"/>
  <c r="F234" i="96"/>
  <c r="G240" i="96"/>
  <c r="D237" i="96"/>
  <c r="C237" i="96"/>
  <c r="F240" i="96"/>
  <c r="J236" i="96"/>
  <c r="G233" i="96"/>
  <c r="D239" i="96"/>
  <c r="F241" i="96"/>
  <c r="C238" i="96"/>
  <c r="C240" i="96"/>
  <c r="F239" i="96"/>
  <c r="F235" i="96"/>
  <c r="D236" i="96"/>
  <c r="B46" i="37"/>
  <c r="B7" i="95" l="1"/>
  <c r="F7" i="95" s="1"/>
  <c r="A2" i="95"/>
  <c r="B316" i="37"/>
  <c r="B368" i="37"/>
  <c r="B81" i="37"/>
  <c r="B80" i="37"/>
  <c r="G6" i="62"/>
  <c r="H270" i="37"/>
  <c r="H269" i="37"/>
  <c r="B270" i="37"/>
  <c r="B269" i="37"/>
  <c r="F6" i="62"/>
  <c r="C6" i="62"/>
  <c r="J232" i="37"/>
  <c r="J231" i="37"/>
  <c r="B268" i="37"/>
  <c r="B232" i="37"/>
  <c r="B79" i="37"/>
  <c r="C8" i="66"/>
  <c r="B78" i="37"/>
  <c r="B303" i="37"/>
  <c r="C7" i="71"/>
  <c r="B267" i="37"/>
  <c r="E236" i="37"/>
  <c r="N236" i="37" s="1"/>
  <c r="C236" i="37"/>
  <c r="C272" i="37" s="1"/>
  <c r="C305" i="37" s="1"/>
  <c r="B231" i="37"/>
  <c r="P30" i="37"/>
  <c r="B45" i="37"/>
  <c r="O76" i="37"/>
  <c r="O156" i="37"/>
  <c r="B83" i="37"/>
  <c r="O83" i="37" s="1"/>
  <c r="B77" i="37"/>
  <c r="B76" i="37"/>
  <c r="I30" i="37"/>
  <c r="B30" i="37"/>
  <c r="C9" i="77"/>
  <c r="C10" i="77"/>
  <c r="C11" i="77"/>
  <c r="C12" i="77"/>
  <c r="C13" i="77"/>
  <c r="C14" i="77"/>
  <c r="C15" i="77"/>
  <c r="C16" i="77"/>
  <c r="C17" i="77"/>
  <c r="C18" i="77"/>
  <c r="C19" i="77"/>
  <c r="C20" i="77"/>
  <c r="C21" i="77"/>
  <c r="C22" i="77"/>
  <c r="C23" i="77"/>
  <c r="C24" i="77"/>
  <c r="C25" i="77"/>
  <c r="C26" i="77"/>
  <c r="C8" i="77"/>
  <c r="E272" i="37" l="1"/>
  <c r="D305" i="37" s="1"/>
  <c r="L236" i="37"/>
  <c r="G449" i="37"/>
  <c r="G450" i="37"/>
  <c r="G451" i="37"/>
  <c r="G452" i="37"/>
  <c r="G453" i="37"/>
  <c r="G454" i="37"/>
  <c r="G455" i="37"/>
  <c r="G456" i="37"/>
  <c r="G448" i="37"/>
  <c r="F449" i="37"/>
  <c r="F450" i="37"/>
  <c r="F451" i="37"/>
  <c r="F452" i="37"/>
  <c r="F453" i="37"/>
  <c r="F454" i="37"/>
  <c r="F455" i="37"/>
  <c r="F456" i="37"/>
  <c r="F448" i="37"/>
  <c r="E449" i="37"/>
  <c r="E450" i="37"/>
  <c r="E451" i="37"/>
  <c r="E452" i="37"/>
  <c r="E453" i="37"/>
  <c r="E454" i="37"/>
  <c r="E455" i="37"/>
  <c r="E456" i="37"/>
  <c r="E448" i="37"/>
  <c r="D449" i="37"/>
  <c r="D450" i="37"/>
  <c r="D451" i="37"/>
  <c r="D452" i="37"/>
  <c r="D453" i="37"/>
  <c r="D454" i="37"/>
  <c r="D455" i="37"/>
  <c r="D456" i="37"/>
  <c r="D448" i="37"/>
  <c r="C449" i="37"/>
  <c r="C450" i="37"/>
  <c r="C451" i="37"/>
  <c r="C452" i="37"/>
  <c r="C453" i="37"/>
  <c r="C454" i="37"/>
  <c r="C455" i="37"/>
  <c r="C456" i="37"/>
  <c r="C448" i="37"/>
  <c r="G437" i="37"/>
  <c r="G438" i="37"/>
  <c r="G439" i="37"/>
  <c r="G440" i="37"/>
  <c r="G441" i="37"/>
  <c r="G442" i="37"/>
  <c r="G443" i="37"/>
  <c r="G444" i="37"/>
  <c r="G436" i="37"/>
  <c r="F437" i="37"/>
  <c r="F438" i="37"/>
  <c r="F439" i="37"/>
  <c r="F440" i="37"/>
  <c r="F441" i="37"/>
  <c r="F442" i="37"/>
  <c r="F443" i="37"/>
  <c r="F444" i="37"/>
  <c r="F436" i="37"/>
  <c r="E437" i="37"/>
  <c r="E438" i="37"/>
  <c r="E439" i="37"/>
  <c r="E440" i="37"/>
  <c r="E441" i="37"/>
  <c r="E442" i="37"/>
  <c r="E443" i="37"/>
  <c r="E444" i="37"/>
  <c r="E436" i="37"/>
  <c r="D437" i="37"/>
  <c r="D438" i="37"/>
  <c r="D439" i="37"/>
  <c r="D440" i="37"/>
  <c r="D441" i="37"/>
  <c r="D442" i="37"/>
  <c r="D443" i="37"/>
  <c r="D444" i="37"/>
  <c r="D436" i="37"/>
  <c r="C437" i="37"/>
  <c r="C438" i="37"/>
  <c r="C439" i="37"/>
  <c r="C440" i="37"/>
  <c r="C441" i="37"/>
  <c r="C442" i="37"/>
  <c r="C443" i="37"/>
  <c r="C444" i="37"/>
  <c r="C436" i="37"/>
  <c r="G425" i="37"/>
  <c r="G426" i="37"/>
  <c r="G427" i="37"/>
  <c r="G428" i="37"/>
  <c r="G429" i="37"/>
  <c r="G430" i="37"/>
  <c r="G431" i="37"/>
  <c r="G432" i="37"/>
  <c r="G424" i="37"/>
  <c r="F425" i="37"/>
  <c r="F426" i="37"/>
  <c r="F427" i="37"/>
  <c r="F428" i="37"/>
  <c r="F429" i="37"/>
  <c r="F430" i="37"/>
  <c r="F431" i="37"/>
  <c r="F432" i="37"/>
  <c r="F424" i="37"/>
  <c r="E425" i="37"/>
  <c r="E426" i="37"/>
  <c r="E427" i="37"/>
  <c r="E428" i="37"/>
  <c r="E429" i="37"/>
  <c r="E430" i="37"/>
  <c r="E431" i="37"/>
  <c r="E432" i="37"/>
  <c r="E424" i="37"/>
  <c r="D425" i="37"/>
  <c r="D426" i="37"/>
  <c r="D427" i="37"/>
  <c r="D428" i="37"/>
  <c r="D429" i="37"/>
  <c r="D430" i="37"/>
  <c r="D431" i="37"/>
  <c r="D432" i="37"/>
  <c r="D424" i="37"/>
  <c r="C425" i="37"/>
  <c r="C426" i="37"/>
  <c r="C427" i="37"/>
  <c r="C428" i="37"/>
  <c r="C429" i="37"/>
  <c r="C430" i="37"/>
  <c r="C431" i="37"/>
  <c r="C432" i="37"/>
  <c r="C424" i="37"/>
  <c r="G413" i="37"/>
  <c r="G414" i="37"/>
  <c r="G415" i="37"/>
  <c r="G416" i="37"/>
  <c r="G417" i="37"/>
  <c r="G418" i="37"/>
  <c r="G419" i="37"/>
  <c r="G420" i="37"/>
  <c r="G412" i="37"/>
  <c r="F413" i="37"/>
  <c r="F414" i="37"/>
  <c r="F415" i="37"/>
  <c r="F416" i="37"/>
  <c r="F417" i="37"/>
  <c r="F418" i="37"/>
  <c r="F419" i="37"/>
  <c r="F420" i="37"/>
  <c r="F412" i="37"/>
  <c r="E413" i="37"/>
  <c r="E414" i="37"/>
  <c r="E415" i="37"/>
  <c r="E416" i="37"/>
  <c r="E417" i="37"/>
  <c r="E418" i="37"/>
  <c r="E419" i="37"/>
  <c r="E420" i="37"/>
  <c r="E412" i="37"/>
  <c r="D413" i="37"/>
  <c r="D414" i="37"/>
  <c r="D415" i="37"/>
  <c r="D416" i="37"/>
  <c r="D417" i="37"/>
  <c r="D418" i="37"/>
  <c r="D419" i="37"/>
  <c r="D420" i="37"/>
  <c r="D412" i="37"/>
  <c r="C413" i="37"/>
  <c r="C414" i="37"/>
  <c r="C415" i="37"/>
  <c r="C416" i="37"/>
  <c r="C417" i="37"/>
  <c r="C418" i="37"/>
  <c r="C419" i="37"/>
  <c r="C420" i="37"/>
  <c r="C412" i="37"/>
  <c r="G401" i="37"/>
  <c r="G402" i="37"/>
  <c r="G403" i="37"/>
  <c r="G404" i="37"/>
  <c r="G405" i="37"/>
  <c r="G406" i="37"/>
  <c r="G407" i="37"/>
  <c r="G408" i="37"/>
  <c r="G400" i="37"/>
  <c r="F401" i="37"/>
  <c r="F402" i="37"/>
  <c r="F403" i="37"/>
  <c r="F404" i="37"/>
  <c r="F405" i="37"/>
  <c r="F406" i="37"/>
  <c r="F407" i="37"/>
  <c r="F408" i="37"/>
  <c r="F400" i="37"/>
  <c r="E401" i="37"/>
  <c r="E402" i="37"/>
  <c r="E403" i="37"/>
  <c r="E404" i="37"/>
  <c r="E405" i="37"/>
  <c r="E406" i="37"/>
  <c r="E407" i="37"/>
  <c r="E408" i="37"/>
  <c r="E400" i="37"/>
  <c r="D401" i="37"/>
  <c r="D402" i="37"/>
  <c r="D403" i="37"/>
  <c r="D404" i="37"/>
  <c r="D405" i="37"/>
  <c r="D406" i="37"/>
  <c r="D407" i="37"/>
  <c r="D408" i="37"/>
  <c r="D400" i="37"/>
  <c r="G458" i="37"/>
  <c r="F458" i="37"/>
  <c r="E458" i="37"/>
  <c r="D458" i="37"/>
  <c r="C458" i="37"/>
  <c r="G446" i="37"/>
  <c r="F446" i="37"/>
  <c r="E446" i="37"/>
  <c r="D446" i="37"/>
  <c r="C446" i="37"/>
  <c r="G434" i="37"/>
  <c r="F434" i="37"/>
  <c r="E434" i="37"/>
  <c r="D434" i="37"/>
  <c r="C434" i="37"/>
  <c r="G422" i="37"/>
  <c r="F422" i="37"/>
  <c r="E422" i="37"/>
  <c r="D422" i="37"/>
  <c r="C422" i="37"/>
  <c r="G410" i="37"/>
  <c r="F410" i="37"/>
  <c r="E410" i="37"/>
  <c r="D410" i="37"/>
  <c r="C410" i="37"/>
  <c r="G398" i="37"/>
  <c r="F398" i="37"/>
  <c r="E398" i="37"/>
  <c r="D398" i="37"/>
  <c r="C398" i="37"/>
  <c r="C401" i="37"/>
  <c r="C402" i="37"/>
  <c r="C403" i="37"/>
  <c r="C404" i="37"/>
  <c r="C405" i="37"/>
  <c r="C406" i="37"/>
  <c r="C407" i="37"/>
  <c r="C408" i="37"/>
  <c r="C400" i="37"/>
  <c r="N134" i="94" l="1"/>
  <c r="M134" i="94"/>
  <c r="L134" i="94"/>
  <c r="K134" i="94"/>
  <c r="J134" i="94"/>
  <c r="G134" i="94"/>
  <c r="F134" i="94"/>
  <c r="E134" i="94"/>
  <c r="D134" i="94"/>
  <c r="C134" i="94"/>
  <c r="N133" i="94"/>
  <c r="M133" i="94"/>
  <c r="L133" i="94"/>
  <c r="K133" i="94"/>
  <c r="J133" i="94"/>
  <c r="G133" i="94"/>
  <c r="F133" i="94"/>
  <c r="E133" i="94"/>
  <c r="D133" i="94"/>
  <c r="C133" i="94"/>
  <c r="N132" i="94"/>
  <c r="M132" i="94"/>
  <c r="L132" i="94"/>
  <c r="K132" i="94"/>
  <c r="J132" i="94"/>
  <c r="G132" i="94"/>
  <c r="F132" i="94"/>
  <c r="E132" i="94"/>
  <c r="D132" i="94"/>
  <c r="C132" i="94"/>
  <c r="N131" i="94"/>
  <c r="M131" i="94"/>
  <c r="L131" i="94"/>
  <c r="K131" i="94"/>
  <c r="J131" i="94"/>
  <c r="G131" i="94"/>
  <c r="F131" i="94"/>
  <c r="E131" i="94"/>
  <c r="D131" i="94"/>
  <c r="C131" i="94"/>
  <c r="N130" i="94"/>
  <c r="M130" i="94"/>
  <c r="L130" i="94"/>
  <c r="K130" i="94"/>
  <c r="J130" i="94"/>
  <c r="G130" i="94"/>
  <c r="F130" i="94"/>
  <c r="E130" i="94"/>
  <c r="D130" i="94"/>
  <c r="C130" i="94"/>
  <c r="N129" i="94"/>
  <c r="M129" i="94"/>
  <c r="L129" i="94"/>
  <c r="K129" i="94"/>
  <c r="J129" i="94"/>
  <c r="G129" i="94"/>
  <c r="F129" i="94"/>
  <c r="E129" i="94"/>
  <c r="D129" i="94"/>
  <c r="C129" i="94"/>
  <c r="N128" i="94"/>
  <c r="M128" i="94"/>
  <c r="L128" i="94"/>
  <c r="K128" i="94"/>
  <c r="J128" i="94"/>
  <c r="G128" i="94"/>
  <c r="F128" i="94"/>
  <c r="E128" i="94"/>
  <c r="D128" i="94"/>
  <c r="C128" i="94"/>
  <c r="N127" i="94"/>
  <c r="M127" i="94"/>
  <c r="L127" i="94"/>
  <c r="K127" i="94"/>
  <c r="J127" i="94"/>
  <c r="G127" i="94"/>
  <c r="F127" i="94"/>
  <c r="E127" i="94"/>
  <c r="D127" i="94"/>
  <c r="C127" i="94"/>
  <c r="N126" i="94"/>
  <c r="M126" i="94"/>
  <c r="L126" i="94"/>
  <c r="K126" i="94"/>
  <c r="J126" i="94"/>
  <c r="G126" i="94"/>
  <c r="F126" i="94"/>
  <c r="E126" i="94"/>
  <c r="D126" i="94"/>
  <c r="C126" i="94"/>
  <c r="N122" i="94"/>
  <c r="M122" i="94"/>
  <c r="L122" i="94"/>
  <c r="K122" i="94"/>
  <c r="J122" i="94"/>
  <c r="G122" i="94"/>
  <c r="F122" i="94"/>
  <c r="E122" i="94"/>
  <c r="D122" i="94"/>
  <c r="C122" i="94"/>
  <c r="N121" i="94"/>
  <c r="M121" i="94"/>
  <c r="L121" i="94"/>
  <c r="K121" i="94"/>
  <c r="J121" i="94"/>
  <c r="G121" i="94"/>
  <c r="F121" i="94"/>
  <c r="E121" i="94"/>
  <c r="D121" i="94"/>
  <c r="C121" i="94"/>
  <c r="N120" i="94"/>
  <c r="M120" i="94"/>
  <c r="L120" i="94"/>
  <c r="K120" i="94"/>
  <c r="J120" i="94"/>
  <c r="G120" i="94"/>
  <c r="F120" i="94"/>
  <c r="E120" i="94"/>
  <c r="D120" i="94"/>
  <c r="C120" i="94"/>
  <c r="N119" i="94"/>
  <c r="M119" i="94"/>
  <c r="L119" i="94"/>
  <c r="K119" i="94"/>
  <c r="J119" i="94"/>
  <c r="G119" i="94"/>
  <c r="F119" i="94"/>
  <c r="E119" i="94"/>
  <c r="D119" i="94"/>
  <c r="C119" i="94"/>
  <c r="N118" i="94"/>
  <c r="M118" i="94"/>
  <c r="L118" i="94"/>
  <c r="K118" i="94"/>
  <c r="J118" i="94"/>
  <c r="G118" i="94"/>
  <c r="F118" i="94"/>
  <c r="E118" i="94"/>
  <c r="D118" i="94"/>
  <c r="C118" i="94"/>
  <c r="N117" i="94"/>
  <c r="M117" i="94"/>
  <c r="L117" i="94"/>
  <c r="K117" i="94"/>
  <c r="J117" i="94"/>
  <c r="G117" i="94"/>
  <c r="F117" i="94"/>
  <c r="E117" i="94"/>
  <c r="D117" i="94"/>
  <c r="C117" i="94"/>
  <c r="N116" i="94"/>
  <c r="M116" i="94"/>
  <c r="L116" i="94"/>
  <c r="K116" i="94"/>
  <c r="J116" i="94"/>
  <c r="G116" i="94"/>
  <c r="F116" i="94"/>
  <c r="E116" i="94"/>
  <c r="D116" i="94"/>
  <c r="C116" i="94"/>
  <c r="N115" i="94"/>
  <c r="M115" i="94"/>
  <c r="L115" i="94"/>
  <c r="K115" i="94"/>
  <c r="J115" i="94"/>
  <c r="G115" i="94"/>
  <c r="F115" i="94"/>
  <c r="E115" i="94"/>
  <c r="D115" i="94"/>
  <c r="C115" i="94"/>
  <c r="N114" i="94"/>
  <c r="M114" i="94"/>
  <c r="L114" i="94"/>
  <c r="K114" i="94"/>
  <c r="J114" i="94"/>
  <c r="G114" i="94"/>
  <c r="F114" i="94"/>
  <c r="E114" i="94"/>
  <c r="D114" i="94"/>
  <c r="C114" i="94"/>
  <c r="N110" i="94"/>
  <c r="M110" i="94"/>
  <c r="L110" i="94"/>
  <c r="K110" i="94"/>
  <c r="J110" i="94"/>
  <c r="G110" i="94"/>
  <c r="F110" i="94"/>
  <c r="E110" i="94"/>
  <c r="D110" i="94"/>
  <c r="C110" i="94"/>
  <c r="N109" i="94"/>
  <c r="M109" i="94"/>
  <c r="L109" i="94"/>
  <c r="K109" i="94"/>
  <c r="J109" i="94"/>
  <c r="G109" i="94"/>
  <c r="F109" i="94"/>
  <c r="E109" i="94"/>
  <c r="D109" i="94"/>
  <c r="C109" i="94"/>
  <c r="N108" i="94"/>
  <c r="M108" i="94"/>
  <c r="L108" i="94"/>
  <c r="K108" i="94"/>
  <c r="J108" i="94"/>
  <c r="G108" i="94"/>
  <c r="F108" i="94"/>
  <c r="E108" i="94"/>
  <c r="D108" i="94"/>
  <c r="C108" i="94"/>
  <c r="N107" i="94"/>
  <c r="M107" i="94"/>
  <c r="L107" i="94"/>
  <c r="K107" i="94"/>
  <c r="J107" i="94"/>
  <c r="G107" i="94"/>
  <c r="F107" i="94"/>
  <c r="E107" i="94"/>
  <c r="D107" i="94"/>
  <c r="C107" i="94"/>
  <c r="N106" i="94"/>
  <c r="M106" i="94"/>
  <c r="L106" i="94"/>
  <c r="K106" i="94"/>
  <c r="J106" i="94"/>
  <c r="G106" i="94"/>
  <c r="F106" i="94"/>
  <c r="E106" i="94"/>
  <c r="D106" i="94"/>
  <c r="C106" i="94"/>
  <c r="N105" i="94"/>
  <c r="M105" i="94"/>
  <c r="L105" i="94"/>
  <c r="K105" i="94"/>
  <c r="J105" i="94"/>
  <c r="G105" i="94"/>
  <c r="F105" i="94"/>
  <c r="E105" i="94"/>
  <c r="D105" i="94"/>
  <c r="C105" i="94"/>
  <c r="N104" i="94"/>
  <c r="M104" i="94"/>
  <c r="L104" i="94"/>
  <c r="K104" i="94"/>
  <c r="J104" i="94"/>
  <c r="G104" i="94"/>
  <c r="F104" i="94"/>
  <c r="E104" i="94"/>
  <c r="D104" i="94"/>
  <c r="C104" i="94"/>
  <c r="N103" i="94"/>
  <c r="M103" i="94"/>
  <c r="L103" i="94"/>
  <c r="K103" i="94"/>
  <c r="J103" i="94"/>
  <c r="G103" i="94"/>
  <c r="F103" i="94"/>
  <c r="E103" i="94"/>
  <c r="D103" i="94"/>
  <c r="C103" i="94"/>
  <c r="N102" i="94"/>
  <c r="M102" i="94"/>
  <c r="L102" i="94"/>
  <c r="K102" i="94"/>
  <c r="J102" i="94"/>
  <c r="G102" i="94"/>
  <c r="F102" i="94"/>
  <c r="E102" i="94"/>
  <c r="D102" i="94"/>
  <c r="C102" i="94"/>
  <c r="D83" i="94"/>
  <c r="C83" i="94"/>
  <c r="D82" i="94"/>
  <c r="C82" i="94"/>
  <c r="D81" i="94"/>
  <c r="C81" i="94"/>
  <c r="D80" i="94"/>
  <c r="C80" i="94"/>
  <c r="D79" i="94"/>
  <c r="C79" i="94"/>
  <c r="D77" i="94"/>
  <c r="C77" i="94"/>
  <c r="D76" i="94"/>
  <c r="C76" i="94"/>
  <c r="D75" i="94"/>
  <c r="C75" i="94"/>
  <c r="D74" i="94"/>
  <c r="C74" i="94"/>
  <c r="D73" i="94"/>
  <c r="C73" i="94"/>
  <c r="D71" i="94"/>
  <c r="C71" i="94"/>
  <c r="D70" i="94"/>
  <c r="C70" i="94"/>
  <c r="D69" i="94"/>
  <c r="C69" i="94"/>
  <c r="D68" i="94"/>
  <c r="C68" i="94"/>
  <c r="D67" i="94"/>
  <c r="C67" i="94"/>
  <c r="D65" i="94"/>
  <c r="C65" i="94"/>
  <c r="D64" i="94"/>
  <c r="C64" i="94"/>
  <c r="D63" i="94"/>
  <c r="C63" i="94"/>
  <c r="D62" i="94"/>
  <c r="C62" i="94"/>
  <c r="D61" i="94"/>
  <c r="C61" i="94"/>
  <c r="G137" i="94"/>
  <c r="F137" i="94"/>
  <c r="E137" i="94"/>
  <c r="D137" i="94"/>
  <c r="C137" i="94"/>
  <c r="G125" i="94"/>
  <c r="F125" i="94"/>
  <c r="E125" i="94"/>
  <c r="D125" i="94"/>
  <c r="C125" i="94"/>
  <c r="G113" i="94"/>
  <c r="F113" i="94"/>
  <c r="E113" i="94"/>
  <c r="D113" i="94"/>
  <c r="C113" i="94"/>
  <c r="E143" i="94" l="1"/>
  <c r="S107" i="94"/>
  <c r="U132" i="94"/>
  <c r="U121" i="94"/>
  <c r="Q128" i="94"/>
  <c r="Q129" i="94"/>
  <c r="T120" i="94"/>
  <c r="Q110" i="94"/>
  <c r="F64" i="94" s="1"/>
  <c r="S118" i="94"/>
  <c r="Q126" i="94"/>
  <c r="S131" i="94"/>
  <c r="Q134" i="94"/>
  <c r="F76" i="94" s="1"/>
  <c r="Q102" i="94"/>
  <c r="E144" i="94"/>
  <c r="R120" i="94"/>
  <c r="G140" i="94"/>
  <c r="T132" i="94"/>
  <c r="U102" i="94"/>
  <c r="S103" i="94"/>
  <c r="S120" i="94"/>
  <c r="T116" i="94"/>
  <c r="F138" i="94"/>
  <c r="S102" i="94"/>
  <c r="D139" i="94"/>
  <c r="F140" i="94"/>
  <c r="L140" i="94"/>
  <c r="D141" i="94"/>
  <c r="J141" i="94"/>
  <c r="N141" i="94"/>
  <c r="D143" i="94"/>
  <c r="F144" i="94"/>
  <c r="L144" i="94"/>
  <c r="D145" i="94"/>
  <c r="J145" i="94"/>
  <c r="N145" i="94"/>
  <c r="R114" i="94"/>
  <c r="S115" i="94"/>
  <c r="Q120" i="94"/>
  <c r="T121" i="94"/>
  <c r="S126" i="94"/>
  <c r="T128" i="94"/>
  <c r="S128" i="94"/>
  <c r="R133" i="94"/>
  <c r="Q133" i="94"/>
  <c r="Q106" i="94"/>
  <c r="U110" i="94"/>
  <c r="F65" i="94" s="1"/>
  <c r="S114" i="94"/>
  <c r="S116" i="94"/>
  <c r="Q117" i="94"/>
  <c r="U117" i="94"/>
  <c r="T119" i="94"/>
  <c r="Q121" i="94"/>
  <c r="S122" i="94"/>
  <c r="R122" i="94"/>
  <c r="T126" i="94"/>
  <c r="S127" i="94"/>
  <c r="R127" i="94"/>
  <c r="U128" i="94"/>
  <c r="S129" i="94"/>
  <c r="R129" i="94"/>
  <c r="Q130" i="94"/>
  <c r="R131" i="94"/>
  <c r="Q132" i="94"/>
  <c r="T134" i="94"/>
  <c r="S130" i="94"/>
  <c r="Q131" i="94"/>
  <c r="S132" i="94"/>
  <c r="S134" i="94"/>
  <c r="D138" i="94"/>
  <c r="J138" i="94"/>
  <c r="F139" i="94"/>
  <c r="F141" i="94"/>
  <c r="D142" i="94"/>
  <c r="N142" i="94"/>
  <c r="F145" i="94"/>
  <c r="D146" i="94"/>
  <c r="T102" i="94"/>
  <c r="T104" i="94"/>
  <c r="T115" i="94"/>
  <c r="T117" i="94"/>
  <c r="R118" i="94"/>
  <c r="R103" i="94"/>
  <c r="J45" i="74"/>
  <c r="I45" i="74"/>
  <c r="I33" i="74"/>
  <c r="J33" i="74"/>
  <c r="J29" i="74"/>
  <c r="I29" i="74"/>
  <c r="J21" i="74"/>
  <c r="I21" i="74"/>
  <c r="J13" i="74"/>
  <c r="I13" i="74"/>
  <c r="L139" i="94"/>
  <c r="S105" i="94"/>
  <c r="J142" i="94"/>
  <c r="F143" i="94"/>
  <c r="L143" i="94"/>
  <c r="S143" i="94" s="1"/>
  <c r="J146" i="94"/>
  <c r="U126" i="94"/>
  <c r="U130" i="94"/>
  <c r="U134" i="94"/>
  <c r="F77" i="94" s="1"/>
  <c r="I44" i="74"/>
  <c r="J44" i="74"/>
  <c r="J40" i="74"/>
  <c r="I40" i="74"/>
  <c r="I36" i="74"/>
  <c r="J36" i="74"/>
  <c r="I32" i="74"/>
  <c r="J32" i="74"/>
  <c r="J28" i="74"/>
  <c r="I28" i="74"/>
  <c r="I24" i="74"/>
  <c r="J24" i="74"/>
  <c r="I20" i="74"/>
  <c r="J20" i="74"/>
  <c r="J16" i="74"/>
  <c r="I16" i="74"/>
  <c r="I12" i="74"/>
  <c r="J12" i="74"/>
  <c r="I48" i="74"/>
  <c r="R107" i="94"/>
  <c r="T108" i="94"/>
  <c r="I41" i="74"/>
  <c r="J41" i="74"/>
  <c r="J37" i="74"/>
  <c r="I37" i="74"/>
  <c r="I25" i="74"/>
  <c r="J25" i="74"/>
  <c r="I17" i="74"/>
  <c r="J17" i="74"/>
  <c r="J47" i="74"/>
  <c r="T103" i="94"/>
  <c r="R104" i="94"/>
  <c r="M141" i="94"/>
  <c r="K142" i="94"/>
  <c r="M145" i="94"/>
  <c r="K146" i="94"/>
  <c r="R115" i="94"/>
  <c r="Q116" i="94"/>
  <c r="U116" i="94"/>
  <c r="R117" i="94"/>
  <c r="S119" i="94"/>
  <c r="S121" i="94"/>
  <c r="R121" i="94"/>
  <c r="R126" i="94"/>
  <c r="T127" i="94"/>
  <c r="R128" i="94"/>
  <c r="T129" i="94"/>
  <c r="R130" i="94"/>
  <c r="T131" i="94"/>
  <c r="T133" i="94"/>
  <c r="R134" i="94"/>
  <c r="I50" i="74"/>
  <c r="J50" i="74"/>
  <c r="J43" i="74"/>
  <c r="I43" i="74"/>
  <c r="I39" i="74"/>
  <c r="J39" i="74"/>
  <c r="J35" i="74"/>
  <c r="I35" i="74"/>
  <c r="J31" i="74"/>
  <c r="I31" i="74"/>
  <c r="J27" i="74"/>
  <c r="I27" i="74"/>
  <c r="I23" i="74"/>
  <c r="J23" i="74"/>
  <c r="J19" i="74"/>
  <c r="I19" i="74"/>
  <c r="I15" i="74"/>
  <c r="J15" i="74"/>
  <c r="J11" i="74"/>
  <c r="I11" i="74"/>
  <c r="I49" i="74"/>
  <c r="U131" i="94"/>
  <c r="I10" i="74"/>
  <c r="J10" i="74"/>
  <c r="J42" i="74"/>
  <c r="I42" i="74"/>
  <c r="I38" i="74"/>
  <c r="J38" i="74"/>
  <c r="J34" i="74"/>
  <c r="I34" i="74"/>
  <c r="I30" i="74"/>
  <c r="J30" i="74"/>
  <c r="J26" i="74"/>
  <c r="I26" i="74"/>
  <c r="I22" i="74"/>
  <c r="J22" i="74"/>
  <c r="J18" i="74"/>
  <c r="I18" i="74"/>
  <c r="I14" i="74"/>
  <c r="J14" i="74"/>
  <c r="J46" i="74"/>
  <c r="N146" i="94"/>
  <c r="N138" i="94"/>
  <c r="U129" i="94"/>
  <c r="U133" i="94"/>
  <c r="R106" i="94"/>
  <c r="U106" i="94"/>
  <c r="T105" i="94"/>
  <c r="R110" i="94"/>
  <c r="R102" i="94"/>
  <c r="Q103" i="94"/>
  <c r="U103" i="94"/>
  <c r="S104" i="94"/>
  <c r="Q105" i="94"/>
  <c r="U105" i="94"/>
  <c r="S108" i="94"/>
  <c r="Q109" i="94"/>
  <c r="U109" i="94"/>
  <c r="C138" i="94"/>
  <c r="G138" i="94"/>
  <c r="E139" i="94"/>
  <c r="M140" i="94"/>
  <c r="C142" i="94"/>
  <c r="G142" i="94"/>
  <c r="K143" i="94"/>
  <c r="C144" i="94"/>
  <c r="G144" i="94"/>
  <c r="M144" i="94"/>
  <c r="C146" i="94"/>
  <c r="G146" i="94"/>
  <c r="E138" i="94"/>
  <c r="C139" i="94"/>
  <c r="G139" i="94"/>
  <c r="E140" i="94"/>
  <c r="C141" i="94"/>
  <c r="C145" i="94"/>
  <c r="T109" i="94"/>
  <c r="Q118" i="94"/>
  <c r="R119" i="94"/>
  <c r="U122" i="94"/>
  <c r="F71" i="94" s="1"/>
  <c r="C140" i="94"/>
  <c r="G141" i="94"/>
  <c r="E142" i="94"/>
  <c r="E146" i="94"/>
  <c r="K139" i="94"/>
  <c r="Q114" i="94"/>
  <c r="U118" i="94"/>
  <c r="U120" i="94"/>
  <c r="G145" i="94"/>
  <c r="K138" i="94"/>
  <c r="U114" i="94"/>
  <c r="Q122" i="94"/>
  <c r="F70" i="94" s="1"/>
  <c r="J144" i="94"/>
  <c r="Q108" i="94"/>
  <c r="K145" i="94"/>
  <c r="R109" i="94"/>
  <c r="D144" i="94"/>
  <c r="Q107" i="94"/>
  <c r="L146" i="94"/>
  <c r="S110" i="94"/>
  <c r="R132" i="94"/>
  <c r="E145" i="94"/>
  <c r="M143" i="94"/>
  <c r="T107" i="94"/>
  <c r="N144" i="94"/>
  <c r="U108" i="94"/>
  <c r="U107" i="94"/>
  <c r="R108" i="94"/>
  <c r="S109" i="94"/>
  <c r="T110" i="94"/>
  <c r="T114" i="94"/>
  <c r="Q115" i="94"/>
  <c r="U115" i="94"/>
  <c r="R116" i="94"/>
  <c r="S117" i="94"/>
  <c r="T122" i="94"/>
  <c r="Q127" i="94"/>
  <c r="U127" i="94"/>
  <c r="D140" i="94"/>
  <c r="T130" i="94"/>
  <c r="S133" i="94"/>
  <c r="S106" i="94"/>
  <c r="L142" i="94"/>
  <c r="T106" i="94"/>
  <c r="F142" i="94"/>
  <c r="J140" i="94"/>
  <c r="Q104" i="94"/>
  <c r="U104" i="94"/>
  <c r="N140" i="94"/>
  <c r="K141" i="94"/>
  <c r="R105" i="94"/>
  <c r="T118" i="94"/>
  <c r="Q119" i="94"/>
  <c r="U119" i="94"/>
  <c r="E141" i="94"/>
  <c r="C143" i="94"/>
  <c r="G143" i="94"/>
  <c r="F146" i="94"/>
  <c r="L138" i="94"/>
  <c r="M139" i="94"/>
  <c r="M138" i="94"/>
  <c r="J139" i="94"/>
  <c r="N139" i="94"/>
  <c r="K140" i="94"/>
  <c r="L141" i="94"/>
  <c r="M142" i="94"/>
  <c r="J143" i="94"/>
  <c r="N143" i="94"/>
  <c r="K144" i="94"/>
  <c r="L145" i="94"/>
  <c r="M146" i="94"/>
  <c r="B11" i="94"/>
  <c r="B12" i="94"/>
  <c r="B17" i="94"/>
  <c r="B18" i="94"/>
  <c r="B23" i="94"/>
  <c r="B24" i="94"/>
  <c r="B29" i="94"/>
  <c r="B30" i="94"/>
  <c r="B35" i="94"/>
  <c r="B36" i="94"/>
  <c r="B41" i="94"/>
  <c r="B42" i="94"/>
  <c r="A2" i="94"/>
  <c r="T138" i="94" l="1"/>
  <c r="R141" i="94"/>
  <c r="S140" i="94"/>
  <c r="Q138" i="94"/>
  <c r="J49" i="74"/>
  <c r="Q146" i="94"/>
  <c r="F82" i="94" s="1"/>
  <c r="R143" i="94"/>
  <c r="I46" i="74"/>
  <c r="Q145" i="94"/>
  <c r="U142" i="94"/>
  <c r="S144" i="94"/>
  <c r="U145" i="94"/>
  <c r="T139" i="94"/>
  <c r="T144" i="94"/>
  <c r="T145" i="94"/>
  <c r="T141" i="94"/>
  <c r="U138" i="94"/>
  <c r="S138" i="94"/>
  <c r="Q139" i="94"/>
  <c r="S139" i="94"/>
  <c r="Q144" i="94"/>
  <c r="R139" i="94"/>
  <c r="U140" i="94"/>
  <c r="I47" i="74"/>
  <c r="Q141" i="94"/>
  <c r="R142" i="94"/>
  <c r="R146" i="94"/>
  <c r="F73" i="94"/>
  <c r="F67" i="94"/>
  <c r="T143" i="94"/>
  <c r="R145" i="94"/>
  <c r="J48" i="74"/>
  <c r="U146" i="94"/>
  <c r="F83" i="94" s="1"/>
  <c r="T146" i="94"/>
  <c r="U139" i="94"/>
  <c r="R138" i="94"/>
  <c r="U141" i="94"/>
  <c r="T140" i="94"/>
  <c r="F75" i="94"/>
  <c r="F74" i="94"/>
  <c r="Q142" i="94"/>
  <c r="R140" i="94"/>
  <c r="U144" i="94"/>
  <c r="I51" i="74"/>
  <c r="J51" i="74"/>
  <c r="F62" i="94"/>
  <c r="R144" i="94"/>
  <c r="S142" i="94"/>
  <c r="S146" i="94"/>
  <c r="U143" i="94"/>
  <c r="Q140" i="94"/>
  <c r="F63" i="94"/>
  <c r="Q143" i="94"/>
  <c r="S145" i="94"/>
  <c r="F69" i="94"/>
  <c r="F68" i="94"/>
  <c r="F61" i="94"/>
  <c r="T142" i="94"/>
  <c r="S141" i="94"/>
  <c r="K39" i="37"/>
  <c r="J39" i="37"/>
  <c r="D39" i="37"/>
  <c r="C39" i="37"/>
  <c r="A2" i="71"/>
  <c r="A2" i="65"/>
  <c r="A2" i="7"/>
  <c r="A2" i="35"/>
  <c r="A2" i="93"/>
  <c r="A2" i="59"/>
  <c r="A2" i="5"/>
  <c r="A2" i="6"/>
  <c r="A2" i="3"/>
  <c r="F80" i="94" l="1"/>
  <c r="F79" i="94"/>
  <c r="F81" i="94"/>
  <c r="L26" i="77"/>
  <c r="L25" i="77"/>
  <c r="L24" i="77"/>
  <c r="L23" i="77"/>
  <c r="L22" i="77"/>
  <c r="L21" i="77"/>
  <c r="L20" i="77"/>
  <c r="L19" i="77"/>
  <c r="L18" i="77"/>
  <c r="L17" i="77"/>
  <c r="L16" i="77"/>
  <c r="L15" i="77"/>
  <c r="L14" i="77"/>
  <c r="L13" i="77"/>
  <c r="L12" i="77"/>
  <c r="L11" i="77"/>
  <c r="L10" i="77"/>
  <c r="L9" i="77"/>
  <c r="L8" i="77"/>
  <c r="K9" i="77"/>
  <c r="K10" i="77"/>
  <c r="K11" i="77"/>
  <c r="K12" i="77"/>
  <c r="K13" i="77"/>
  <c r="K14" i="77"/>
  <c r="K15" i="77"/>
  <c r="K16" i="77"/>
  <c r="K17" i="77"/>
  <c r="K18" i="77"/>
  <c r="K19" i="77"/>
  <c r="K20" i="77"/>
  <c r="K21" i="77"/>
  <c r="K22" i="77"/>
  <c r="K23" i="77"/>
  <c r="K24" i="77"/>
  <c r="K25" i="77"/>
  <c r="K26" i="77"/>
  <c r="K8" i="77"/>
  <c r="D8" i="77"/>
  <c r="D9" i="77"/>
  <c r="D10" i="77"/>
  <c r="D11" i="77"/>
  <c r="D12" i="77"/>
  <c r="D13" i="77"/>
  <c r="D14" i="77"/>
  <c r="D15" i="77"/>
  <c r="D16" i="77"/>
  <c r="D17" i="77"/>
  <c r="D18" i="77"/>
  <c r="D19" i="77"/>
  <c r="D20" i="77"/>
  <c r="D21" i="77"/>
  <c r="D22" i="77"/>
  <c r="D23" i="77"/>
  <c r="D24" i="77"/>
  <c r="D25" i="77"/>
  <c r="D26" i="77"/>
  <c r="C10" i="74"/>
  <c r="D10" i="74"/>
  <c r="E10" i="74"/>
  <c r="F10" i="74"/>
  <c r="G10" i="74"/>
  <c r="H10" i="74"/>
  <c r="C11" i="74"/>
  <c r="D11" i="74"/>
  <c r="E11" i="74"/>
  <c r="F11" i="74"/>
  <c r="G11" i="74"/>
  <c r="H11" i="74"/>
  <c r="C12" i="74"/>
  <c r="D12" i="74"/>
  <c r="E12" i="74"/>
  <c r="F12" i="74"/>
  <c r="G12" i="74"/>
  <c r="H12" i="74"/>
  <c r="C13" i="74"/>
  <c r="D13" i="74"/>
  <c r="E13" i="74"/>
  <c r="F13" i="74"/>
  <c r="G13" i="74"/>
  <c r="H13" i="74"/>
  <c r="C14" i="74"/>
  <c r="D14" i="74"/>
  <c r="E14" i="74"/>
  <c r="F14" i="74"/>
  <c r="G14" i="74"/>
  <c r="H14" i="74"/>
  <c r="C15" i="74"/>
  <c r="D15" i="74"/>
  <c r="E15" i="74"/>
  <c r="F15" i="74"/>
  <c r="G15" i="74"/>
  <c r="H15" i="74"/>
  <c r="C16" i="74"/>
  <c r="D16" i="74"/>
  <c r="E16" i="74"/>
  <c r="F16" i="74"/>
  <c r="G16" i="74"/>
  <c r="H16" i="74"/>
  <c r="C17" i="74"/>
  <c r="D17" i="74"/>
  <c r="E17" i="74"/>
  <c r="F17" i="74"/>
  <c r="G17" i="74"/>
  <c r="H17" i="74"/>
  <c r="C18" i="74"/>
  <c r="D18" i="74"/>
  <c r="E18" i="74"/>
  <c r="F18" i="74"/>
  <c r="G18" i="74"/>
  <c r="H18" i="74"/>
  <c r="C19" i="74"/>
  <c r="D19" i="74"/>
  <c r="E19" i="74"/>
  <c r="F19" i="74"/>
  <c r="G19" i="74"/>
  <c r="H19" i="74"/>
  <c r="C20" i="74"/>
  <c r="D20" i="74"/>
  <c r="E20" i="74"/>
  <c r="F20" i="74"/>
  <c r="G20" i="74"/>
  <c r="H20" i="74"/>
  <c r="C21" i="74"/>
  <c r="D21" i="74"/>
  <c r="E21" i="74"/>
  <c r="F21" i="74"/>
  <c r="G21" i="74"/>
  <c r="H21" i="74"/>
  <c r="C22" i="74"/>
  <c r="D22" i="74"/>
  <c r="E22" i="74"/>
  <c r="F22" i="74"/>
  <c r="G22" i="74"/>
  <c r="H22" i="74"/>
  <c r="C23" i="74"/>
  <c r="D23" i="74"/>
  <c r="E23" i="74"/>
  <c r="F23" i="74"/>
  <c r="G23" i="74"/>
  <c r="H23" i="74"/>
  <c r="C24" i="74"/>
  <c r="D24" i="74"/>
  <c r="E24" i="74"/>
  <c r="F24" i="74"/>
  <c r="G24" i="74"/>
  <c r="H24" i="74"/>
  <c r="C25" i="74"/>
  <c r="D25" i="74"/>
  <c r="E25" i="74"/>
  <c r="F25" i="74"/>
  <c r="G25" i="74"/>
  <c r="H25" i="74"/>
  <c r="C26" i="74"/>
  <c r="D26" i="74"/>
  <c r="E26" i="74"/>
  <c r="F26" i="74"/>
  <c r="G26" i="74"/>
  <c r="H26" i="74"/>
  <c r="C27" i="74"/>
  <c r="D27" i="74"/>
  <c r="E27" i="74"/>
  <c r="F27" i="74"/>
  <c r="G27" i="74"/>
  <c r="H27" i="74"/>
  <c r="C28" i="74"/>
  <c r="D28" i="74"/>
  <c r="E28" i="74"/>
  <c r="F28" i="74"/>
  <c r="G28" i="74"/>
  <c r="H28" i="74"/>
  <c r="C29" i="74"/>
  <c r="D29" i="74"/>
  <c r="E29" i="74"/>
  <c r="F29" i="74"/>
  <c r="G29" i="74"/>
  <c r="H29" i="74"/>
  <c r="C30" i="74"/>
  <c r="D30" i="74"/>
  <c r="E30" i="74"/>
  <c r="F30" i="74"/>
  <c r="G30" i="74"/>
  <c r="H30" i="74"/>
  <c r="C31" i="74"/>
  <c r="D31" i="74"/>
  <c r="E31" i="74"/>
  <c r="F31" i="74"/>
  <c r="G31" i="74"/>
  <c r="H31" i="74"/>
  <c r="C32" i="74"/>
  <c r="D32" i="74"/>
  <c r="E32" i="74"/>
  <c r="F32" i="74"/>
  <c r="G32" i="74"/>
  <c r="H32" i="74"/>
  <c r="C33" i="74"/>
  <c r="D33" i="74"/>
  <c r="E33" i="74"/>
  <c r="F33" i="74"/>
  <c r="G33" i="74"/>
  <c r="H33" i="74"/>
  <c r="C34" i="74"/>
  <c r="D34" i="74"/>
  <c r="E34" i="74"/>
  <c r="F34" i="74"/>
  <c r="G34" i="74"/>
  <c r="H34" i="74"/>
  <c r="C35" i="74"/>
  <c r="D35" i="74"/>
  <c r="E35" i="74"/>
  <c r="F35" i="74"/>
  <c r="G35" i="74"/>
  <c r="H35" i="74"/>
  <c r="C36" i="74"/>
  <c r="D36" i="74"/>
  <c r="E36" i="74"/>
  <c r="F36" i="74"/>
  <c r="G36" i="74"/>
  <c r="H36" i="74"/>
  <c r="C37" i="74"/>
  <c r="D37" i="74"/>
  <c r="E37" i="74"/>
  <c r="F37" i="74"/>
  <c r="G37" i="74"/>
  <c r="H37" i="74"/>
  <c r="C38" i="74"/>
  <c r="D38" i="74"/>
  <c r="E38" i="74"/>
  <c r="F38" i="74"/>
  <c r="G38" i="74"/>
  <c r="H38" i="74"/>
  <c r="C39" i="74"/>
  <c r="D39" i="74"/>
  <c r="E39" i="74"/>
  <c r="F39" i="74"/>
  <c r="G39" i="74"/>
  <c r="H39" i="74"/>
  <c r="C40" i="74"/>
  <c r="D40" i="74"/>
  <c r="E40" i="74"/>
  <c r="F40" i="74"/>
  <c r="G40" i="74"/>
  <c r="H40" i="74"/>
  <c r="C41" i="74"/>
  <c r="D41" i="74"/>
  <c r="E41" i="74"/>
  <c r="F41" i="74"/>
  <c r="G41" i="74"/>
  <c r="H41" i="74"/>
  <c r="C42" i="74"/>
  <c r="D42" i="74"/>
  <c r="E42" i="74"/>
  <c r="F42" i="74"/>
  <c r="G42" i="74"/>
  <c r="H42" i="74"/>
  <c r="C43" i="74"/>
  <c r="D43" i="74"/>
  <c r="E43" i="74"/>
  <c r="F43" i="74"/>
  <c r="G43" i="74"/>
  <c r="H43" i="74"/>
  <c r="C44" i="74"/>
  <c r="D44" i="74"/>
  <c r="E44" i="74"/>
  <c r="F44" i="74"/>
  <c r="G44" i="74"/>
  <c r="H44" i="74"/>
  <c r="C45" i="74"/>
  <c r="D45" i="74"/>
  <c r="E45" i="74"/>
  <c r="F45" i="74"/>
  <c r="G45" i="74"/>
  <c r="H45" i="74"/>
  <c r="C46" i="74"/>
  <c r="D46" i="74"/>
  <c r="E46" i="74"/>
  <c r="F46" i="74"/>
  <c r="G46" i="74"/>
  <c r="H46" i="74"/>
  <c r="C47" i="74"/>
  <c r="D47" i="74"/>
  <c r="E47" i="74"/>
  <c r="F47" i="74"/>
  <c r="G47" i="74"/>
  <c r="H47" i="74"/>
  <c r="C48" i="74"/>
  <c r="D48" i="74"/>
  <c r="E48" i="74"/>
  <c r="F48" i="74"/>
  <c r="G48" i="74"/>
  <c r="H48" i="74"/>
  <c r="C49" i="74"/>
  <c r="D49" i="74"/>
  <c r="E49" i="74"/>
  <c r="F49" i="74"/>
  <c r="G49" i="74"/>
  <c r="H49" i="74"/>
  <c r="C50" i="74"/>
  <c r="D50" i="74"/>
  <c r="E50" i="74"/>
  <c r="F50" i="74"/>
  <c r="G50" i="74"/>
  <c r="H50" i="74"/>
  <c r="C51" i="74"/>
  <c r="D51" i="74"/>
  <c r="E51" i="74"/>
  <c r="F51" i="74"/>
  <c r="G51" i="74"/>
  <c r="H51" i="74"/>
  <c r="B11" i="74"/>
  <c r="B12" i="74"/>
  <c r="B13" i="74"/>
  <c r="B14" i="74"/>
  <c r="B15" i="74"/>
  <c r="B16" i="74"/>
  <c r="B17" i="74"/>
  <c r="B18" i="74"/>
  <c r="B19" i="74"/>
  <c r="B20" i="74"/>
  <c r="B21" i="74"/>
  <c r="B22" i="74"/>
  <c r="B23" i="74"/>
  <c r="B24" i="74"/>
  <c r="B25" i="74"/>
  <c r="B26" i="74"/>
  <c r="B27" i="74"/>
  <c r="B28" i="74"/>
  <c r="B29" i="74"/>
  <c r="B30" i="74"/>
  <c r="B31" i="74"/>
  <c r="B32" i="74"/>
  <c r="B33" i="74"/>
  <c r="B34" i="74"/>
  <c r="B35" i="74"/>
  <c r="B36" i="74"/>
  <c r="B37" i="74"/>
  <c r="B38" i="74"/>
  <c r="B39" i="74"/>
  <c r="B40" i="74"/>
  <c r="B41" i="74"/>
  <c r="B42" i="74"/>
  <c r="B43" i="74"/>
  <c r="B44" i="74"/>
  <c r="B45" i="74"/>
  <c r="B46" i="74"/>
  <c r="B47" i="74"/>
  <c r="B48" i="74"/>
  <c r="B49" i="74"/>
  <c r="B50" i="74"/>
  <c r="B51" i="74"/>
  <c r="B10" i="74"/>
  <c r="D146" i="37" l="1"/>
  <c r="E146" i="37"/>
  <c r="F146" i="37"/>
  <c r="G146" i="37"/>
  <c r="D147" i="37"/>
  <c r="E147" i="37"/>
  <c r="F147" i="37"/>
  <c r="G147" i="37"/>
  <c r="D148" i="37"/>
  <c r="E148" i="37"/>
  <c r="F148" i="37"/>
  <c r="G148" i="37"/>
  <c r="D149" i="37"/>
  <c r="E149" i="37"/>
  <c r="F149" i="37"/>
  <c r="G149" i="37"/>
  <c r="D150" i="37"/>
  <c r="E150" i="37"/>
  <c r="F150" i="37"/>
  <c r="G150" i="37"/>
  <c r="D151" i="37"/>
  <c r="E151" i="37"/>
  <c r="F151" i="37"/>
  <c r="G151" i="37"/>
  <c r="D152" i="37"/>
  <c r="E152" i="37"/>
  <c r="F152" i="37"/>
  <c r="G152" i="37"/>
  <c r="D153" i="37"/>
  <c r="E153" i="37"/>
  <c r="F153" i="37"/>
  <c r="G153" i="37"/>
  <c r="D154" i="37"/>
  <c r="E154" i="37"/>
  <c r="F154" i="37"/>
  <c r="G154" i="37"/>
  <c r="C147" i="37"/>
  <c r="C148" i="37"/>
  <c r="C149" i="37"/>
  <c r="C150" i="37"/>
  <c r="C151" i="37"/>
  <c r="C152" i="37"/>
  <c r="C153" i="37"/>
  <c r="C154" i="37"/>
  <c r="C146" i="37"/>
  <c r="T147" i="37" l="1"/>
  <c r="S151" i="37"/>
  <c r="P150" i="37"/>
  <c r="S149" i="37"/>
  <c r="R149" i="37"/>
  <c r="Q147" i="37"/>
  <c r="T149" i="37"/>
  <c r="R151" i="37"/>
  <c r="P147" i="37"/>
  <c r="T146" i="37"/>
  <c r="P149" i="37"/>
  <c r="P148" i="37"/>
  <c r="P146" i="37"/>
  <c r="Q151" i="37"/>
  <c r="T150" i="37"/>
  <c r="S152" i="37"/>
  <c r="S150" i="37"/>
  <c r="S148" i="37"/>
  <c r="S146" i="37"/>
  <c r="T153" i="37"/>
  <c r="S147" i="37"/>
  <c r="R153" i="37"/>
  <c r="Q149" i="37"/>
  <c r="T152" i="37"/>
  <c r="P152" i="37"/>
  <c r="R152" i="37"/>
  <c r="R150" i="37"/>
  <c r="R148" i="37"/>
  <c r="R146" i="37"/>
  <c r="T151" i="37"/>
  <c r="S153" i="37"/>
  <c r="R147" i="37"/>
  <c r="Q153" i="37"/>
  <c r="T148" i="37"/>
  <c r="P153" i="37"/>
  <c r="P151" i="37"/>
  <c r="Q152" i="37"/>
  <c r="Q150" i="37"/>
  <c r="Q148" i="37"/>
  <c r="Q146" i="37"/>
  <c r="E219" i="37"/>
  <c r="D460" i="37" s="1"/>
  <c r="G219" i="37"/>
  <c r="E460" i="37" s="1"/>
  <c r="I219" i="37"/>
  <c r="F460" i="37" s="1"/>
  <c r="K219" i="37"/>
  <c r="G460" i="37" s="1"/>
  <c r="E220" i="37"/>
  <c r="D461" i="37" s="1"/>
  <c r="G220" i="37"/>
  <c r="E461" i="37" s="1"/>
  <c r="I220" i="37"/>
  <c r="F461" i="37" s="1"/>
  <c r="K220" i="37"/>
  <c r="G461" i="37" s="1"/>
  <c r="E221" i="37"/>
  <c r="D462" i="37" s="1"/>
  <c r="G221" i="37"/>
  <c r="E462" i="37" s="1"/>
  <c r="I221" i="37"/>
  <c r="F462" i="37" s="1"/>
  <c r="K221" i="37"/>
  <c r="G462" i="37" s="1"/>
  <c r="E222" i="37"/>
  <c r="D463" i="37" s="1"/>
  <c r="G222" i="37"/>
  <c r="E463" i="37" s="1"/>
  <c r="I222" i="37"/>
  <c r="F463" i="37" s="1"/>
  <c r="K222" i="37"/>
  <c r="G463" i="37" s="1"/>
  <c r="E223" i="37"/>
  <c r="D464" i="37" s="1"/>
  <c r="G223" i="37"/>
  <c r="E464" i="37" s="1"/>
  <c r="I223" i="37"/>
  <c r="F464" i="37" s="1"/>
  <c r="K223" i="37"/>
  <c r="G464" i="37" s="1"/>
  <c r="E224" i="37"/>
  <c r="D465" i="37" s="1"/>
  <c r="G224" i="37"/>
  <c r="E465" i="37" s="1"/>
  <c r="I224" i="37"/>
  <c r="F465" i="37" s="1"/>
  <c r="K224" i="37"/>
  <c r="G465" i="37" s="1"/>
  <c r="E225" i="37"/>
  <c r="D466" i="37" s="1"/>
  <c r="G225" i="37"/>
  <c r="E466" i="37" s="1"/>
  <c r="I225" i="37"/>
  <c r="F466" i="37" s="1"/>
  <c r="K225" i="37"/>
  <c r="G466" i="37" s="1"/>
  <c r="E226" i="37"/>
  <c r="D467" i="37" s="1"/>
  <c r="G226" i="37"/>
  <c r="E467" i="37" s="1"/>
  <c r="I226" i="37"/>
  <c r="F467" i="37" s="1"/>
  <c r="K226" i="37"/>
  <c r="G467" i="37" s="1"/>
  <c r="E227" i="37"/>
  <c r="D468" i="37" s="1"/>
  <c r="G227" i="37"/>
  <c r="E468" i="37" s="1"/>
  <c r="I227" i="37"/>
  <c r="F468" i="37" s="1"/>
  <c r="K227" i="37"/>
  <c r="G468" i="37" s="1"/>
  <c r="C220" i="37"/>
  <c r="C461" i="37" s="1"/>
  <c r="C221" i="37"/>
  <c r="C462" i="37" s="1"/>
  <c r="C222" i="37"/>
  <c r="C463" i="37" s="1"/>
  <c r="C223" i="37"/>
  <c r="C464" i="37" s="1"/>
  <c r="C224" i="37"/>
  <c r="C465" i="37" s="1"/>
  <c r="C225" i="37"/>
  <c r="C466" i="37" s="1"/>
  <c r="C226" i="37"/>
  <c r="C467" i="37" s="1"/>
  <c r="C227" i="37"/>
  <c r="C468" i="37" s="1"/>
  <c r="C219" i="37"/>
  <c r="C460" i="37" s="1"/>
  <c r="Q142" i="37"/>
  <c r="R142" i="37"/>
  <c r="S142" i="37"/>
  <c r="T142" i="37"/>
  <c r="P142" i="37"/>
  <c r="C89" i="94" l="1"/>
  <c r="H188" i="97"/>
  <c r="L171" i="97"/>
  <c r="S154" i="37"/>
  <c r="H216" i="97" s="1"/>
  <c r="L169" i="97"/>
  <c r="H187" i="97"/>
  <c r="R154" i="37"/>
  <c r="L196" i="97" s="1"/>
  <c r="L167" i="97"/>
  <c r="H186" i="97"/>
  <c r="L163" i="97"/>
  <c r="H184" i="97"/>
  <c r="Q154" i="37"/>
  <c r="H214" i="97" s="1"/>
  <c r="H185" i="97"/>
  <c r="L165" i="97"/>
  <c r="E213" i="97"/>
  <c r="I192" i="97"/>
  <c r="F196" i="97"/>
  <c r="F207" i="97"/>
  <c r="F192" i="97"/>
  <c r="F205" i="97"/>
  <c r="E215" i="97"/>
  <c r="I196" i="97"/>
  <c r="G208" i="97"/>
  <c r="G198" i="97"/>
  <c r="F206" i="97"/>
  <c r="F194" i="97"/>
  <c r="G213" i="97"/>
  <c r="K192" i="97"/>
  <c r="D215" i="97"/>
  <c r="H196" i="97"/>
  <c r="G206" i="97"/>
  <c r="G194" i="97"/>
  <c r="D208" i="97"/>
  <c r="D198" i="97"/>
  <c r="D217" i="97"/>
  <c r="H200" i="97"/>
  <c r="G192" i="97"/>
  <c r="G205" i="97"/>
  <c r="G200" i="97"/>
  <c r="G209" i="97"/>
  <c r="D213" i="97"/>
  <c r="H192" i="97"/>
  <c r="E196" i="97"/>
  <c r="E207" i="97"/>
  <c r="F216" i="97"/>
  <c r="J198" i="97"/>
  <c r="D214" i="97"/>
  <c r="H194" i="97"/>
  <c r="F209" i="97"/>
  <c r="F200" i="97"/>
  <c r="E217" i="97"/>
  <c r="I200" i="97"/>
  <c r="F215" i="97"/>
  <c r="J196" i="97"/>
  <c r="F208" i="97"/>
  <c r="F198" i="97"/>
  <c r="E214" i="97"/>
  <c r="I194" i="97"/>
  <c r="D200" i="97"/>
  <c r="D209" i="97"/>
  <c r="E206" i="97"/>
  <c r="E194" i="97"/>
  <c r="E216" i="97"/>
  <c r="I198" i="97"/>
  <c r="D206" i="97"/>
  <c r="D194" i="97"/>
  <c r="F217" i="97"/>
  <c r="J200" i="97"/>
  <c r="L194" i="97"/>
  <c r="F214" i="97"/>
  <c r="J194" i="97"/>
  <c r="D196" i="97"/>
  <c r="D207" i="97"/>
  <c r="F213" i="97"/>
  <c r="J192" i="97"/>
  <c r="E208" i="97"/>
  <c r="E198" i="97"/>
  <c r="D216" i="97"/>
  <c r="H198" i="97"/>
  <c r="D205" i="97"/>
  <c r="D192" i="97"/>
  <c r="E205" i="97"/>
  <c r="E192" i="97"/>
  <c r="G207" i="97"/>
  <c r="G196" i="97"/>
  <c r="E209" i="97"/>
  <c r="E200" i="97"/>
  <c r="C88" i="94"/>
  <c r="C86" i="94"/>
  <c r="C85" i="94"/>
  <c r="C87" i="94"/>
  <c r="P154" i="37"/>
  <c r="T154" i="37"/>
  <c r="C47" i="37"/>
  <c r="J32" i="37"/>
  <c r="L198" i="97" l="1"/>
  <c r="H215" i="97"/>
  <c r="C95" i="94"/>
  <c r="H217" i="97"/>
  <c r="L200" i="97"/>
  <c r="H213" i="97"/>
  <c r="L192" i="97"/>
  <c r="C91" i="94"/>
  <c r="C92" i="94"/>
  <c r="C93" i="94"/>
  <c r="C94" i="94"/>
  <c r="B297" i="37"/>
  <c r="B296" i="37"/>
  <c r="B295" i="37"/>
  <c r="B294" i="37"/>
  <c r="B293" i="37"/>
  <c r="B291" i="37"/>
  <c r="B290" i="37"/>
  <c r="B289" i="37"/>
  <c r="B288" i="37"/>
  <c r="B287" i="37"/>
  <c r="B285" i="37"/>
  <c r="B284" i="37"/>
  <c r="B283" i="37"/>
  <c r="B282" i="37"/>
  <c r="B281" i="37"/>
  <c r="B279" i="37"/>
  <c r="B278" i="37"/>
  <c r="B277" i="37"/>
  <c r="B276" i="37"/>
  <c r="B275" i="37"/>
  <c r="K261" i="37"/>
  <c r="K260" i="37"/>
  <c r="K259" i="37"/>
  <c r="K258" i="37"/>
  <c r="K257" i="37"/>
  <c r="K255" i="37"/>
  <c r="K254" i="37"/>
  <c r="K253" i="37"/>
  <c r="K252" i="37"/>
  <c r="K251" i="37"/>
  <c r="K249" i="37"/>
  <c r="K248" i="37"/>
  <c r="K247" i="37"/>
  <c r="K246" i="37"/>
  <c r="K245" i="37"/>
  <c r="K243" i="37"/>
  <c r="K242" i="37"/>
  <c r="K241" i="37"/>
  <c r="K240" i="37"/>
  <c r="K239" i="37"/>
  <c r="B261" i="37"/>
  <c r="B260" i="37"/>
  <c r="B259" i="37"/>
  <c r="B258" i="37"/>
  <c r="B257" i="37"/>
  <c r="B255" i="37"/>
  <c r="B254" i="37"/>
  <c r="B253" i="37"/>
  <c r="B252" i="37"/>
  <c r="B251" i="37"/>
  <c r="B249" i="37"/>
  <c r="B248" i="37"/>
  <c r="B247" i="37"/>
  <c r="B246" i="37"/>
  <c r="B245" i="37"/>
  <c r="B243" i="37"/>
  <c r="B242" i="37"/>
  <c r="B241" i="37"/>
  <c r="B240" i="37"/>
  <c r="B239" i="37"/>
  <c r="T218" i="37"/>
  <c r="S218" i="37"/>
  <c r="R218" i="37"/>
  <c r="Q218" i="37"/>
  <c r="P218" i="37"/>
  <c r="T206" i="37"/>
  <c r="S206" i="37"/>
  <c r="R206" i="37"/>
  <c r="Q206" i="37"/>
  <c r="P206" i="37"/>
  <c r="T194" i="37"/>
  <c r="S194" i="37"/>
  <c r="R194" i="37"/>
  <c r="Q194" i="37"/>
  <c r="P194" i="37"/>
  <c r="T182" i="37"/>
  <c r="S182" i="37"/>
  <c r="R182" i="37"/>
  <c r="Q182" i="37"/>
  <c r="P182" i="37"/>
  <c r="T170" i="37"/>
  <c r="S170" i="37"/>
  <c r="R170" i="37"/>
  <c r="Q170" i="37"/>
  <c r="P170" i="37"/>
  <c r="T158" i="37"/>
  <c r="B65" i="94" s="1"/>
  <c r="S158" i="37"/>
  <c r="R158" i="37"/>
  <c r="Q158" i="37"/>
  <c r="P158" i="37"/>
  <c r="B64" i="94" s="1"/>
  <c r="K218" i="37"/>
  <c r="I218" i="37"/>
  <c r="G218" i="37"/>
  <c r="E218" i="37"/>
  <c r="C218" i="37"/>
  <c r="K206" i="37"/>
  <c r="I206" i="37"/>
  <c r="G206" i="37"/>
  <c r="E206" i="37"/>
  <c r="C206" i="37"/>
  <c r="K194" i="37"/>
  <c r="I194" i="37"/>
  <c r="G194" i="37"/>
  <c r="E194" i="37"/>
  <c r="C194" i="37"/>
  <c r="K182" i="37"/>
  <c r="I182" i="37"/>
  <c r="G182" i="37"/>
  <c r="E182" i="37"/>
  <c r="C182" i="37"/>
  <c r="K170" i="37"/>
  <c r="I170" i="37"/>
  <c r="G170" i="37"/>
  <c r="E170" i="37"/>
  <c r="C170" i="37"/>
  <c r="K158" i="37"/>
  <c r="I158" i="37"/>
  <c r="G158" i="37"/>
  <c r="E158" i="37"/>
  <c r="C158" i="37"/>
  <c r="T145" i="37"/>
  <c r="S145" i="37"/>
  <c r="R145" i="37"/>
  <c r="Q145" i="37"/>
  <c r="P145" i="37"/>
  <c r="G145" i="37"/>
  <c r="F145" i="37"/>
  <c r="E145" i="37"/>
  <c r="D145" i="37"/>
  <c r="C145" i="37"/>
  <c r="T121" i="37"/>
  <c r="S121" i="37"/>
  <c r="R121" i="37"/>
  <c r="Q121" i="37"/>
  <c r="P121" i="37"/>
  <c r="T133" i="37"/>
  <c r="S133" i="37"/>
  <c r="R133" i="37"/>
  <c r="Q133" i="37"/>
  <c r="P133" i="37"/>
  <c r="G133" i="37"/>
  <c r="F133" i="37"/>
  <c r="E133" i="37"/>
  <c r="D133" i="37"/>
  <c r="C133" i="37"/>
  <c r="G121" i="37"/>
  <c r="F121" i="37"/>
  <c r="E121" i="37"/>
  <c r="D121" i="37"/>
  <c r="C121" i="37"/>
  <c r="T109" i="37"/>
  <c r="S109" i="37"/>
  <c r="R109" i="37"/>
  <c r="Q109" i="37"/>
  <c r="P109" i="37"/>
  <c r="G109" i="37"/>
  <c r="F109" i="37"/>
  <c r="E109" i="37"/>
  <c r="D109" i="37"/>
  <c r="C109" i="37"/>
  <c r="T97" i="37"/>
  <c r="S97" i="37"/>
  <c r="R97" i="37"/>
  <c r="Q97" i="37"/>
  <c r="P97" i="37"/>
  <c r="G97" i="37"/>
  <c r="F97" i="37"/>
  <c r="E97" i="37"/>
  <c r="D97" i="37"/>
  <c r="C97" i="37"/>
  <c r="R85" i="37"/>
  <c r="T85" i="37"/>
  <c r="S85" i="37"/>
  <c r="Q85" i="37"/>
  <c r="P85" i="37"/>
  <c r="B7" i="65"/>
  <c r="B9" i="7"/>
  <c r="B9" i="65" s="1"/>
  <c r="B9" i="66" s="1"/>
  <c r="B10" i="7"/>
  <c r="B10" i="65" s="1"/>
  <c r="B10" i="66" s="1"/>
  <c r="B11" i="7"/>
  <c r="B11" i="65" s="1"/>
  <c r="B11" i="66" s="1"/>
  <c r="B12" i="7"/>
  <c r="B12" i="65" s="1"/>
  <c r="B12" i="66" s="1"/>
  <c r="B13" i="7"/>
  <c r="B13" i="65" s="1"/>
  <c r="B14" i="7"/>
  <c r="B14" i="65" s="1"/>
  <c r="B15" i="7"/>
  <c r="B15" i="65" s="1"/>
  <c r="B16" i="7"/>
  <c r="B16" i="65" s="1"/>
  <c r="B17" i="7"/>
  <c r="B17" i="65" s="1"/>
  <c r="B19" i="7"/>
  <c r="B19" i="65" s="1"/>
  <c r="B20" i="7"/>
  <c r="B20" i="65" s="1"/>
  <c r="B21" i="7"/>
  <c r="B21" i="65" s="1"/>
  <c r="B22" i="7"/>
  <c r="B22" i="65" s="1"/>
  <c r="B23" i="7"/>
  <c r="B23" i="65" s="1"/>
  <c r="B25" i="7"/>
  <c r="B25" i="65" s="1"/>
  <c r="B26" i="7"/>
  <c r="B26" i="65" s="1"/>
  <c r="B27" i="7"/>
  <c r="B27" i="65" s="1"/>
  <c r="B28" i="7"/>
  <c r="B28" i="65" s="1"/>
  <c r="B29" i="7"/>
  <c r="B29" i="65" s="1"/>
  <c r="B8" i="7"/>
  <c r="B8" i="65" s="1"/>
  <c r="B8" i="66" s="1"/>
  <c r="B80" i="93"/>
  <c r="B76" i="93"/>
  <c r="B74" i="93"/>
  <c r="B72" i="93"/>
  <c r="B67" i="93"/>
  <c r="B63" i="93"/>
  <c r="B61" i="93"/>
  <c r="B59" i="93"/>
  <c r="B54" i="93"/>
  <c r="B50" i="93"/>
  <c r="B48" i="93"/>
  <c r="B46" i="93"/>
  <c r="B41" i="93"/>
  <c r="B37" i="93"/>
  <c r="B35" i="93"/>
  <c r="B33" i="93"/>
  <c r="B28" i="93"/>
  <c r="B26" i="93"/>
  <c r="B39" i="93" s="1"/>
  <c r="B52" i="93" s="1"/>
  <c r="B65" i="93" s="1"/>
  <c r="B78" i="93" s="1"/>
  <c r="B24" i="93"/>
  <c r="B22" i="93"/>
  <c r="B20" i="93"/>
  <c r="O47" i="59"/>
  <c r="O61" i="59" s="1"/>
  <c r="O75" i="59" s="1"/>
  <c r="L47" i="59"/>
  <c r="L61" i="59" s="1"/>
  <c r="L75" i="59" s="1"/>
  <c r="O33" i="59"/>
  <c r="L33" i="59"/>
  <c r="I33" i="59"/>
  <c r="I47" i="59" s="1"/>
  <c r="I61" i="59" s="1"/>
  <c r="I75" i="59" s="1"/>
  <c r="O19" i="59"/>
  <c r="L19" i="59"/>
  <c r="I19" i="59"/>
  <c r="F19" i="59"/>
  <c r="F33" i="59" s="1"/>
  <c r="F47" i="59" s="1"/>
  <c r="F61" i="59" s="1"/>
  <c r="F75" i="59" s="1"/>
  <c r="C19" i="59"/>
  <c r="C33" i="59" s="1"/>
  <c r="C47" i="59" s="1"/>
  <c r="C61" i="59" s="1"/>
  <c r="C75" i="59" s="1"/>
  <c r="B30" i="7"/>
  <c r="B30" i="65" s="1"/>
  <c r="B24" i="7"/>
  <c r="B24" i="65" s="1"/>
  <c r="B18" i="7"/>
  <c r="B18" i="65" s="1"/>
  <c r="L81" i="93"/>
  <c r="L79" i="93"/>
  <c r="L77" i="93"/>
  <c r="L75" i="93"/>
  <c r="L73" i="93"/>
  <c r="K81" i="93"/>
  <c r="K77" i="93"/>
  <c r="K75" i="93"/>
  <c r="K73" i="93"/>
  <c r="J81" i="93"/>
  <c r="J79" i="93"/>
  <c r="J77" i="93"/>
  <c r="J75" i="93"/>
  <c r="J73" i="93"/>
  <c r="I81" i="93"/>
  <c r="I79" i="93"/>
  <c r="I77" i="93"/>
  <c r="I75" i="93"/>
  <c r="I73" i="93"/>
  <c r="H81" i="93"/>
  <c r="H79" i="93"/>
  <c r="H77" i="93"/>
  <c r="H75" i="93"/>
  <c r="H73" i="93"/>
  <c r="G81" i="93"/>
  <c r="G79" i="93"/>
  <c r="G77" i="93"/>
  <c r="G75" i="93"/>
  <c r="G73" i="93"/>
  <c r="F81" i="93"/>
  <c r="F79" i="93"/>
  <c r="F77" i="93"/>
  <c r="F75" i="93"/>
  <c r="F73" i="93"/>
  <c r="E81" i="93"/>
  <c r="E79" i="93"/>
  <c r="E77" i="93"/>
  <c r="E75" i="93"/>
  <c r="E73" i="93"/>
  <c r="D81" i="93"/>
  <c r="D79" i="93"/>
  <c r="D77" i="93"/>
  <c r="D75" i="93"/>
  <c r="D73" i="93"/>
  <c r="L80" i="93"/>
  <c r="L78" i="93"/>
  <c r="L76" i="93"/>
  <c r="L74" i="93"/>
  <c r="L72" i="93"/>
  <c r="K72" i="93"/>
  <c r="J80" i="93"/>
  <c r="J78" i="93"/>
  <c r="J76" i="93"/>
  <c r="J74" i="93"/>
  <c r="J72" i="93"/>
  <c r="I80" i="93"/>
  <c r="I78" i="93"/>
  <c r="I76" i="93"/>
  <c r="I74" i="93"/>
  <c r="I72" i="93"/>
  <c r="H80" i="93"/>
  <c r="H78" i="93"/>
  <c r="H76" i="93"/>
  <c r="H74" i="93"/>
  <c r="H72" i="93"/>
  <c r="G80" i="93"/>
  <c r="G78" i="93"/>
  <c r="G76" i="93"/>
  <c r="G74" i="93"/>
  <c r="G72" i="93"/>
  <c r="F80" i="93"/>
  <c r="F78" i="93"/>
  <c r="F76" i="93"/>
  <c r="F74" i="93"/>
  <c r="F72" i="93"/>
  <c r="E80" i="93"/>
  <c r="E78" i="93"/>
  <c r="E76" i="93"/>
  <c r="E74" i="93"/>
  <c r="E72" i="93"/>
  <c r="D80" i="93"/>
  <c r="D78" i="93"/>
  <c r="D76" i="93"/>
  <c r="D74" i="93"/>
  <c r="D72" i="93"/>
  <c r="L68" i="93"/>
  <c r="L66" i="93"/>
  <c r="L64" i="93"/>
  <c r="L62" i="93"/>
  <c r="L60" i="93"/>
  <c r="K68" i="93"/>
  <c r="K66" i="93"/>
  <c r="K64" i="93"/>
  <c r="K62" i="93"/>
  <c r="K60" i="93"/>
  <c r="J68" i="93"/>
  <c r="J66" i="93"/>
  <c r="J64" i="93"/>
  <c r="J62" i="93"/>
  <c r="J60" i="93"/>
  <c r="I68" i="93"/>
  <c r="I66" i="93"/>
  <c r="I64" i="93"/>
  <c r="I62" i="93"/>
  <c r="I60" i="93"/>
  <c r="H68" i="93"/>
  <c r="H66" i="93"/>
  <c r="H64" i="93"/>
  <c r="H62" i="93"/>
  <c r="H60" i="93"/>
  <c r="G68" i="93"/>
  <c r="G66" i="93"/>
  <c r="G64" i="93"/>
  <c r="G62" i="93"/>
  <c r="G60" i="93"/>
  <c r="F68" i="93"/>
  <c r="F66" i="93"/>
  <c r="F64" i="93"/>
  <c r="F62" i="93"/>
  <c r="F60" i="93"/>
  <c r="E68" i="93"/>
  <c r="E66" i="93"/>
  <c r="E64" i="93"/>
  <c r="E62" i="93"/>
  <c r="E60" i="93"/>
  <c r="D68" i="93"/>
  <c r="D66" i="93"/>
  <c r="D64" i="93"/>
  <c r="D62" i="93"/>
  <c r="D60" i="93"/>
  <c r="L67" i="93"/>
  <c r="L65" i="93"/>
  <c r="L63" i="93"/>
  <c r="L61" i="93"/>
  <c r="L59" i="93"/>
  <c r="K59" i="93"/>
  <c r="J67" i="93"/>
  <c r="J65" i="93"/>
  <c r="J63" i="93"/>
  <c r="J61" i="93"/>
  <c r="J59" i="93"/>
  <c r="I67" i="93"/>
  <c r="I65" i="93"/>
  <c r="I63" i="93"/>
  <c r="I61" i="93"/>
  <c r="I59" i="93"/>
  <c r="H67" i="93"/>
  <c r="H65" i="93"/>
  <c r="H63" i="93"/>
  <c r="H61" i="93"/>
  <c r="H59" i="93"/>
  <c r="G67" i="93"/>
  <c r="G65" i="93"/>
  <c r="G63" i="93"/>
  <c r="G61" i="93"/>
  <c r="G59" i="93"/>
  <c r="F67" i="93"/>
  <c r="F65" i="93"/>
  <c r="F63" i="93"/>
  <c r="F61" i="93"/>
  <c r="F59" i="93"/>
  <c r="E67" i="93"/>
  <c r="E65" i="93"/>
  <c r="E63" i="93"/>
  <c r="E61" i="93"/>
  <c r="E59" i="93"/>
  <c r="D67" i="93"/>
  <c r="D65" i="93"/>
  <c r="D63" i="93"/>
  <c r="D61" i="93"/>
  <c r="D59" i="93"/>
  <c r="L55" i="93"/>
  <c r="L53" i="93"/>
  <c r="L51" i="93"/>
  <c r="L49" i="93"/>
  <c r="L47" i="93"/>
  <c r="K55" i="93"/>
  <c r="K53" i="93"/>
  <c r="K51" i="93"/>
  <c r="K49" i="93"/>
  <c r="K47" i="93"/>
  <c r="J55" i="93"/>
  <c r="J53" i="93"/>
  <c r="J51" i="93"/>
  <c r="J49" i="93"/>
  <c r="J47" i="93"/>
  <c r="I55" i="93"/>
  <c r="I53" i="93"/>
  <c r="I51" i="93"/>
  <c r="I49" i="93"/>
  <c r="I47" i="93"/>
  <c r="H55" i="93"/>
  <c r="H53" i="93"/>
  <c r="H51" i="93"/>
  <c r="H49" i="93"/>
  <c r="H47" i="93"/>
  <c r="G55" i="93"/>
  <c r="G53" i="93"/>
  <c r="G51" i="93"/>
  <c r="G49" i="93"/>
  <c r="G47" i="93"/>
  <c r="F55" i="93"/>
  <c r="F53" i="93"/>
  <c r="F51" i="93"/>
  <c r="F49" i="93"/>
  <c r="F47" i="93"/>
  <c r="E55" i="93"/>
  <c r="E53" i="93"/>
  <c r="E51" i="93"/>
  <c r="E49" i="93"/>
  <c r="E47" i="93"/>
  <c r="D55" i="93"/>
  <c r="D53" i="93"/>
  <c r="D51" i="93"/>
  <c r="D49" i="93"/>
  <c r="D47" i="93"/>
  <c r="L54" i="93"/>
  <c r="L52" i="93"/>
  <c r="L50" i="93"/>
  <c r="L48" i="93"/>
  <c r="L46" i="93"/>
  <c r="K54" i="93"/>
  <c r="K52" i="93"/>
  <c r="K50" i="93"/>
  <c r="K48" i="93"/>
  <c r="K46" i="93"/>
  <c r="J54" i="93"/>
  <c r="J52" i="93"/>
  <c r="J50" i="93"/>
  <c r="J48" i="93"/>
  <c r="J46" i="93"/>
  <c r="I54" i="93"/>
  <c r="I52" i="93"/>
  <c r="I50" i="93"/>
  <c r="I48" i="93"/>
  <c r="I46" i="93"/>
  <c r="H54" i="93"/>
  <c r="H52" i="93"/>
  <c r="H50" i="93"/>
  <c r="H48" i="93"/>
  <c r="H46" i="93"/>
  <c r="G54" i="93"/>
  <c r="G52" i="93"/>
  <c r="G50" i="93"/>
  <c r="G48" i="93"/>
  <c r="G46" i="93"/>
  <c r="F54" i="93"/>
  <c r="F52" i="93"/>
  <c r="F50" i="93"/>
  <c r="F48" i="93"/>
  <c r="F46" i="93"/>
  <c r="E54" i="93"/>
  <c r="E52" i="93"/>
  <c r="E50" i="93"/>
  <c r="E48" i="93"/>
  <c r="E46" i="93"/>
  <c r="D54" i="93"/>
  <c r="D52" i="93"/>
  <c r="D50" i="93"/>
  <c r="D48" i="93"/>
  <c r="D46" i="93"/>
  <c r="L42" i="93"/>
  <c r="L40" i="93"/>
  <c r="L38" i="93"/>
  <c r="L36" i="93"/>
  <c r="L34" i="93"/>
  <c r="K42" i="93"/>
  <c r="K40" i="93"/>
  <c r="K38" i="93"/>
  <c r="K36" i="93"/>
  <c r="K34" i="93"/>
  <c r="J42" i="93"/>
  <c r="J40" i="93"/>
  <c r="J38" i="93"/>
  <c r="J36" i="93"/>
  <c r="J34" i="93"/>
  <c r="I42" i="93"/>
  <c r="I40" i="93"/>
  <c r="I38" i="93"/>
  <c r="I36" i="93"/>
  <c r="I34" i="93"/>
  <c r="H42" i="93"/>
  <c r="H40" i="93"/>
  <c r="H38" i="93"/>
  <c r="H36" i="93"/>
  <c r="H34" i="93"/>
  <c r="G42" i="93"/>
  <c r="G40" i="93"/>
  <c r="G38" i="93"/>
  <c r="G36" i="93"/>
  <c r="G34" i="93"/>
  <c r="F42" i="93"/>
  <c r="F40" i="93"/>
  <c r="F38" i="93"/>
  <c r="F36" i="93"/>
  <c r="F34" i="93"/>
  <c r="E42" i="93"/>
  <c r="E40" i="93"/>
  <c r="E38" i="93"/>
  <c r="E36" i="93"/>
  <c r="E34" i="93"/>
  <c r="D42" i="93"/>
  <c r="D40" i="93"/>
  <c r="D38" i="93"/>
  <c r="D36" i="93"/>
  <c r="D34" i="93"/>
  <c r="L41" i="93"/>
  <c r="L39" i="93"/>
  <c r="L37" i="93"/>
  <c r="L35" i="93"/>
  <c r="L33" i="93"/>
  <c r="K41" i="93"/>
  <c r="K39" i="93"/>
  <c r="K37" i="93"/>
  <c r="K35" i="93"/>
  <c r="K33" i="93"/>
  <c r="J41" i="93"/>
  <c r="J39" i="93"/>
  <c r="J37" i="93"/>
  <c r="J35" i="93"/>
  <c r="J33" i="93"/>
  <c r="I41" i="93"/>
  <c r="I39" i="93"/>
  <c r="I37" i="93"/>
  <c r="I35" i="93"/>
  <c r="I33" i="93"/>
  <c r="H41" i="93"/>
  <c r="H39" i="93"/>
  <c r="H37" i="93"/>
  <c r="H35" i="93"/>
  <c r="H33" i="93"/>
  <c r="G41" i="93"/>
  <c r="G39" i="93"/>
  <c r="G37" i="93"/>
  <c r="G35" i="93"/>
  <c r="G33" i="93"/>
  <c r="F41" i="93"/>
  <c r="F39" i="93"/>
  <c r="F37" i="93"/>
  <c r="F35" i="93"/>
  <c r="F33" i="93"/>
  <c r="E41" i="93"/>
  <c r="E39" i="93"/>
  <c r="E37" i="93"/>
  <c r="E35" i="93"/>
  <c r="E33" i="93"/>
  <c r="D41" i="93"/>
  <c r="D39" i="93"/>
  <c r="D37" i="93"/>
  <c r="D35" i="93"/>
  <c r="D33" i="93"/>
  <c r="L29" i="93"/>
  <c r="L27" i="93"/>
  <c r="L25" i="93"/>
  <c r="L23" i="93"/>
  <c r="L21" i="93"/>
  <c r="K29" i="93"/>
  <c r="K27" i="93"/>
  <c r="K25" i="93"/>
  <c r="K23" i="93"/>
  <c r="K21" i="93"/>
  <c r="K16" i="93"/>
  <c r="K14" i="93"/>
  <c r="K12" i="93"/>
  <c r="K10" i="93"/>
  <c r="K8" i="93"/>
  <c r="J29" i="93"/>
  <c r="J27" i="93"/>
  <c r="J25" i="93"/>
  <c r="J23" i="93"/>
  <c r="J21" i="93"/>
  <c r="I29" i="93"/>
  <c r="I27" i="93"/>
  <c r="I25" i="93"/>
  <c r="I23" i="93"/>
  <c r="I21" i="93"/>
  <c r="H29" i="93"/>
  <c r="H27" i="93"/>
  <c r="H25" i="93"/>
  <c r="H23" i="93"/>
  <c r="H21" i="93"/>
  <c r="G29" i="93"/>
  <c r="G27" i="93"/>
  <c r="G25" i="93"/>
  <c r="G23" i="93"/>
  <c r="G21" i="93"/>
  <c r="F29" i="93"/>
  <c r="F27" i="93"/>
  <c r="F25" i="93"/>
  <c r="F23" i="93"/>
  <c r="F21" i="93"/>
  <c r="E29" i="93"/>
  <c r="E27" i="93"/>
  <c r="E25" i="93"/>
  <c r="E23" i="93"/>
  <c r="E21" i="93"/>
  <c r="D29" i="93"/>
  <c r="D27" i="93"/>
  <c r="D25" i="93"/>
  <c r="D23" i="93"/>
  <c r="D21" i="93"/>
  <c r="L28" i="93"/>
  <c r="L26" i="93"/>
  <c r="L24" i="93"/>
  <c r="L22" i="93"/>
  <c r="L20" i="93"/>
  <c r="K28" i="93"/>
  <c r="K26" i="93"/>
  <c r="K24" i="93"/>
  <c r="K22" i="93"/>
  <c r="K20" i="93"/>
  <c r="J28" i="93"/>
  <c r="J26" i="93"/>
  <c r="J24" i="93"/>
  <c r="J22" i="93"/>
  <c r="J20" i="93"/>
  <c r="I28" i="93"/>
  <c r="I26" i="93"/>
  <c r="I24" i="93"/>
  <c r="I22" i="93"/>
  <c r="I20" i="93"/>
  <c r="H28" i="93"/>
  <c r="H26" i="93"/>
  <c r="H24" i="93"/>
  <c r="H22" i="93"/>
  <c r="H20" i="93"/>
  <c r="G28" i="93"/>
  <c r="G26" i="93"/>
  <c r="G24" i="93"/>
  <c r="G22" i="93"/>
  <c r="G20" i="93"/>
  <c r="F28" i="93"/>
  <c r="F26" i="93"/>
  <c r="F24" i="93"/>
  <c r="F22" i="93"/>
  <c r="F20" i="93"/>
  <c r="E28" i="93"/>
  <c r="E26" i="93"/>
  <c r="E24" i="93"/>
  <c r="E22" i="93"/>
  <c r="E20" i="93"/>
  <c r="D28" i="93"/>
  <c r="D26" i="93"/>
  <c r="D24" i="93"/>
  <c r="D22" i="93"/>
  <c r="D20" i="93"/>
  <c r="L16" i="93"/>
  <c r="J16" i="93"/>
  <c r="I16" i="93"/>
  <c r="H16" i="93"/>
  <c r="G16" i="93"/>
  <c r="F16" i="93"/>
  <c r="E16" i="93"/>
  <c r="D16" i="93"/>
  <c r="L14" i="93"/>
  <c r="J14" i="93"/>
  <c r="I14" i="93"/>
  <c r="H14" i="93"/>
  <c r="G14" i="93"/>
  <c r="F14" i="93"/>
  <c r="E14" i="93"/>
  <c r="D14" i="93"/>
  <c r="L12" i="93"/>
  <c r="J12" i="93"/>
  <c r="I12" i="93"/>
  <c r="H12" i="93"/>
  <c r="G12" i="93"/>
  <c r="F12" i="93"/>
  <c r="E12" i="93"/>
  <c r="D12" i="93"/>
  <c r="L10" i="93"/>
  <c r="J10" i="93"/>
  <c r="I10" i="93"/>
  <c r="H10" i="93"/>
  <c r="G10" i="93"/>
  <c r="F10" i="93"/>
  <c r="E10" i="93"/>
  <c r="D10" i="93"/>
  <c r="L8" i="93"/>
  <c r="J8" i="93"/>
  <c r="I8" i="93"/>
  <c r="H8" i="93"/>
  <c r="G8" i="93"/>
  <c r="F8" i="93"/>
  <c r="E8" i="93"/>
  <c r="D8" i="93"/>
  <c r="L15" i="93"/>
  <c r="L13" i="93"/>
  <c r="L11" i="93"/>
  <c r="L9" i="93"/>
  <c r="L7" i="93"/>
  <c r="K15" i="93"/>
  <c r="K13" i="93"/>
  <c r="K11" i="93"/>
  <c r="K9" i="93"/>
  <c r="K7" i="93"/>
  <c r="J15" i="93"/>
  <c r="J13" i="93"/>
  <c r="J11" i="93"/>
  <c r="J9" i="93"/>
  <c r="J7" i="93"/>
  <c r="I15" i="93"/>
  <c r="I13" i="93"/>
  <c r="I11" i="93"/>
  <c r="I9" i="93"/>
  <c r="I7" i="93"/>
  <c r="H15" i="93"/>
  <c r="H13" i="93"/>
  <c r="H11" i="93"/>
  <c r="H9" i="93"/>
  <c r="H7" i="93"/>
  <c r="G15" i="93"/>
  <c r="G13" i="93"/>
  <c r="G11" i="93"/>
  <c r="G9" i="93"/>
  <c r="G7" i="93"/>
  <c r="F15" i="93"/>
  <c r="F13" i="93"/>
  <c r="F11" i="93"/>
  <c r="F9" i="93"/>
  <c r="F7" i="93"/>
  <c r="E15" i="93"/>
  <c r="E13" i="93"/>
  <c r="E11" i="93"/>
  <c r="E9" i="93"/>
  <c r="E7" i="93"/>
  <c r="D15" i="93"/>
  <c r="D13" i="93"/>
  <c r="D11" i="93"/>
  <c r="D9" i="93"/>
  <c r="D7" i="93"/>
  <c r="B21" i="66" l="1"/>
  <c r="B21" i="68" s="1"/>
  <c r="B21" i="8" s="1"/>
  <c r="B19" i="62" s="1"/>
  <c r="B47" i="62" s="1"/>
  <c r="B27" i="66"/>
  <c r="B27" i="68" s="1"/>
  <c r="B27" i="8" s="1"/>
  <c r="B25" i="62" s="1"/>
  <c r="B53" i="62" s="1"/>
  <c r="B9" i="68"/>
  <c r="B9" i="8" s="1"/>
  <c r="B7" i="62" s="1"/>
  <c r="B35" i="62" s="1"/>
  <c r="B33" i="66"/>
  <c r="B15" i="66"/>
  <c r="B15" i="68" s="1"/>
  <c r="B15" i="8" s="1"/>
  <c r="B13" i="62" s="1"/>
  <c r="B41" i="62" s="1"/>
  <c r="B20" i="66"/>
  <c r="B20" i="68" s="1"/>
  <c r="B20" i="8" s="1"/>
  <c r="B18" i="62" s="1"/>
  <c r="B46" i="62" s="1"/>
  <c r="B8" i="68"/>
  <c r="B8" i="8" s="1"/>
  <c r="B6" i="62" s="1"/>
  <c r="B34" i="62" s="1"/>
  <c r="B14" i="66"/>
  <c r="B14" i="68" s="1"/>
  <c r="B14" i="8" s="1"/>
  <c r="B12" i="62" s="1"/>
  <c r="B40" i="62" s="1"/>
  <c r="B32" i="66"/>
  <c r="B26" i="66"/>
  <c r="B26" i="68" s="1"/>
  <c r="B26" i="8" s="1"/>
  <c r="B24" i="62" s="1"/>
  <c r="B52" i="62" s="1"/>
  <c r="B11" i="68"/>
  <c r="B11" i="8" s="1"/>
  <c r="B9" i="62" s="1"/>
  <c r="B37" i="62" s="1"/>
  <c r="B35" i="66"/>
  <c r="B17" i="66"/>
  <c r="B17" i="68" s="1"/>
  <c r="B17" i="8" s="1"/>
  <c r="B15" i="62" s="1"/>
  <c r="B43" i="62" s="1"/>
  <c r="B23" i="66"/>
  <c r="B23" i="68" s="1"/>
  <c r="B23" i="8" s="1"/>
  <c r="B21" i="62" s="1"/>
  <c r="B49" i="62" s="1"/>
  <c r="B29" i="66"/>
  <c r="B29" i="68" s="1"/>
  <c r="B29" i="8" s="1"/>
  <c r="B27" i="62" s="1"/>
  <c r="B55" i="62" s="1"/>
  <c r="B16" i="66"/>
  <c r="B16" i="68" s="1"/>
  <c r="B16" i="8" s="1"/>
  <c r="B14" i="62" s="1"/>
  <c r="B42" i="62" s="1"/>
  <c r="B22" i="66"/>
  <c r="B22" i="68" s="1"/>
  <c r="B22" i="8" s="1"/>
  <c r="B20" i="62" s="1"/>
  <c r="B48" i="62" s="1"/>
  <c r="B28" i="66"/>
  <c r="B28" i="68" s="1"/>
  <c r="B28" i="8" s="1"/>
  <c r="B26" i="62" s="1"/>
  <c r="B54" i="62" s="1"/>
  <c r="B10" i="68"/>
  <c r="B10" i="8" s="1"/>
  <c r="B8" i="62" s="1"/>
  <c r="B36" i="62" s="1"/>
  <c r="B34" i="66"/>
  <c r="B12" i="68"/>
  <c r="B12" i="8" s="1"/>
  <c r="B10" i="62" s="1"/>
  <c r="B38" i="62" s="1"/>
  <c r="B36" i="66"/>
  <c r="B30" i="66"/>
  <c r="B30" i="68" s="1"/>
  <c r="B30" i="8" s="1"/>
  <c r="B28" i="62" s="1"/>
  <c r="B56" i="62" s="1"/>
  <c r="B24" i="66"/>
  <c r="B24" i="68" s="1"/>
  <c r="B24" i="8" s="1"/>
  <c r="B22" i="62" s="1"/>
  <c r="B50" i="62" s="1"/>
  <c r="B18" i="66"/>
  <c r="B18" i="68" s="1"/>
  <c r="B18" i="8" s="1"/>
  <c r="B16" i="62" s="1"/>
  <c r="B44" i="62" s="1"/>
  <c r="D10" i="71"/>
  <c r="D8" i="71"/>
  <c r="D9" i="71"/>
  <c r="D7" i="71"/>
  <c r="C10" i="71"/>
  <c r="C8" i="71"/>
  <c r="C9" i="71"/>
  <c r="L81" i="60" l="1"/>
  <c r="L74" i="60"/>
  <c r="L75" i="60"/>
  <c r="L76" i="60"/>
  <c r="L77" i="60"/>
  <c r="L78" i="60"/>
  <c r="L79" i="60"/>
  <c r="L80" i="60"/>
  <c r="L73" i="60"/>
  <c r="J81" i="60"/>
  <c r="J74" i="60"/>
  <c r="J75" i="60"/>
  <c r="J76" i="60"/>
  <c r="J77" i="60"/>
  <c r="J78" i="60"/>
  <c r="J79" i="60"/>
  <c r="J80" i="60"/>
  <c r="J73" i="60"/>
  <c r="H81" i="60"/>
  <c r="H74" i="60"/>
  <c r="H75" i="60"/>
  <c r="H76" i="60"/>
  <c r="H77" i="60"/>
  <c r="H78" i="60"/>
  <c r="H79" i="60"/>
  <c r="H80" i="60"/>
  <c r="H73" i="60"/>
  <c r="F81" i="60"/>
  <c r="F74" i="60"/>
  <c r="F75" i="60"/>
  <c r="F76" i="60"/>
  <c r="F77" i="60"/>
  <c r="F78" i="60"/>
  <c r="F79" i="60"/>
  <c r="F80" i="60"/>
  <c r="F73" i="60"/>
  <c r="D81" i="60"/>
  <c r="D74" i="60"/>
  <c r="D75" i="60"/>
  <c r="D76" i="60"/>
  <c r="D77" i="60"/>
  <c r="D78" i="60"/>
  <c r="D79" i="60"/>
  <c r="D80" i="60"/>
  <c r="D73" i="60"/>
  <c r="L68" i="60"/>
  <c r="L61" i="60"/>
  <c r="L62" i="60"/>
  <c r="L63" i="60"/>
  <c r="L64" i="60"/>
  <c r="L65" i="60"/>
  <c r="L66" i="60"/>
  <c r="L67" i="60"/>
  <c r="L60" i="60"/>
  <c r="J68" i="60"/>
  <c r="J61" i="60"/>
  <c r="J62" i="60"/>
  <c r="J63" i="60"/>
  <c r="J64" i="60"/>
  <c r="J65" i="60"/>
  <c r="J66" i="60"/>
  <c r="J67" i="60"/>
  <c r="J60" i="60"/>
  <c r="H68" i="60"/>
  <c r="H61" i="60"/>
  <c r="H62" i="60"/>
  <c r="H63" i="60"/>
  <c r="H64" i="60"/>
  <c r="H65" i="60"/>
  <c r="H66" i="60"/>
  <c r="H67" i="60"/>
  <c r="H60" i="60"/>
  <c r="F68" i="60"/>
  <c r="F61" i="60"/>
  <c r="F62" i="60"/>
  <c r="F63" i="60"/>
  <c r="F64" i="60"/>
  <c r="F65" i="60"/>
  <c r="F66" i="60"/>
  <c r="F67" i="60"/>
  <c r="F60" i="60"/>
  <c r="D68" i="60"/>
  <c r="D61" i="60"/>
  <c r="D62" i="60"/>
  <c r="D63" i="60"/>
  <c r="D64" i="60"/>
  <c r="D65" i="60"/>
  <c r="D66" i="60"/>
  <c r="D67" i="60"/>
  <c r="D60" i="60"/>
  <c r="K81" i="60"/>
  <c r="K74" i="60"/>
  <c r="K75" i="60"/>
  <c r="K76" i="60"/>
  <c r="K77" i="60"/>
  <c r="K78" i="60"/>
  <c r="K79" i="60"/>
  <c r="K80" i="60"/>
  <c r="K73" i="60"/>
  <c r="I81" i="60"/>
  <c r="I74" i="60"/>
  <c r="I75" i="60"/>
  <c r="I76" i="60"/>
  <c r="I77" i="60"/>
  <c r="I78" i="60"/>
  <c r="I79" i="60"/>
  <c r="I80" i="60"/>
  <c r="I73" i="60"/>
  <c r="G81" i="60"/>
  <c r="G74" i="60"/>
  <c r="G75" i="60"/>
  <c r="G76" i="60"/>
  <c r="G77" i="60"/>
  <c r="G78" i="60"/>
  <c r="G79" i="60"/>
  <c r="G80" i="60"/>
  <c r="G73" i="60"/>
  <c r="E81" i="60"/>
  <c r="E74" i="60"/>
  <c r="E75" i="60"/>
  <c r="E76" i="60"/>
  <c r="E77" i="60"/>
  <c r="E78" i="60"/>
  <c r="E79" i="60"/>
  <c r="E80" i="60"/>
  <c r="E73" i="60"/>
  <c r="C81" i="60"/>
  <c r="C74" i="60"/>
  <c r="C75" i="60"/>
  <c r="C76" i="60"/>
  <c r="C77" i="60"/>
  <c r="C78" i="60"/>
  <c r="C79" i="60"/>
  <c r="C80" i="60"/>
  <c r="C73" i="60"/>
  <c r="K68" i="60"/>
  <c r="K61" i="60"/>
  <c r="K62" i="60"/>
  <c r="K63" i="60"/>
  <c r="K64" i="60"/>
  <c r="K65" i="60"/>
  <c r="K66" i="60"/>
  <c r="K67" i="60"/>
  <c r="K60" i="60"/>
  <c r="I68" i="60"/>
  <c r="I61" i="60"/>
  <c r="I62" i="60"/>
  <c r="I63" i="60"/>
  <c r="I64" i="60"/>
  <c r="I65" i="60"/>
  <c r="I66" i="60"/>
  <c r="I67" i="60"/>
  <c r="I60" i="60"/>
  <c r="G68" i="60"/>
  <c r="G61" i="60"/>
  <c r="G62" i="60"/>
  <c r="G63" i="60"/>
  <c r="G64" i="60"/>
  <c r="G65" i="60"/>
  <c r="G66" i="60"/>
  <c r="G67" i="60"/>
  <c r="G60" i="60"/>
  <c r="E68" i="60"/>
  <c r="E61" i="60"/>
  <c r="E62" i="60"/>
  <c r="E63" i="60"/>
  <c r="E64" i="60"/>
  <c r="E65" i="60"/>
  <c r="E66" i="60"/>
  <c r="E67" i="60"/>
  <c r="E60" i="60"/>
  <c r="C68" i="60"/>
  <c r="C61" i="60"/>
  <c r="C62" i="60"/>
  <c r="C63" i="60"/>
  <c r="C64" i="60"/>
  <c r="C65" i="60"/>
  <c r="C66" i="60"/>
  <c r="C67" i="60"/>
  <c r="C60" i="60"/>
  <c r="P73" i="59" l="1"/>
  <c r="P66" i="59"/>
  <c r="P67" i="59"/>
  <c r="P68" i="59"/>
  <c r="P69" i="59"/>
  <c r="P70" i="59"/>
  <c r="P71" i="59"/>
  <c r="P72" i="59"/>
  <c r="P65" i="59"/>
  <c r="M73" i="59"/>
  <c r="M66" i="59"/>
  <c r="M67" i="59"/>
  <c r="M68" i="59"/>
  <c r="M69" i="59"/>
  <c r="M70" i="59"/>
  <c r="M71" i="59"/>
  <c r="M72" i="59"/>
  <c r="M65" i="59"/>
  <c r="J73" i="59"/>
  <c r="J66" i="59"/>
  <c r="J67" i="59"/>
  <c r="J68" i="59"/>
  <c r="J69" i="59"/>
  <c r="J70" i="59"/>
  <c r="J71" i="59"/>
  <c r="J72" i="59"/>
  <c r="J65" i="59"/>
  <c r="G73" i="59"/>
  <c r="G66" i="59"/>
  <c r="G67" i="59"/>
  <c r="G68" i="59"/>
  <c r="G69" i="59"/>
  <c r="G70" i="59"/>
  <c r="G71" i="59"/>
  <c r="G72" i="59"/>
  <c r="G65" i="59"/>
  <c r="D73" i="59"/>
  <c r="D66" i="59"/>
  <c r="D67" i="59"/>
  <c r="D68" i="59"/>
  <c r="D69" i="59"/>
  <c r="D70" i="59"/>
  <c r="D71" i="59"/>
  <c r="D72" i="59"/>
  <c r="D65" i="59"/>
  <c r="O66" i="59"/>
  <c r="O67" i="59"/>
  <c r="O68" i="59"/>
  <c r="O69" i="59"/>
  <c r="O70" i="59"/>
  <c r="O71" i="59"/>
  <c r="O72" i="59"/>
  <c r="O65" i="59"/>
  <c r="L66" i="59"/>
  <c r="L67" i="59"/>
  <c r="L68" i="59"/>
  <c r="L69" i="59"/>
  <c r="L70" i="59"/>
  <c r="L71" i="59"/>
  <c r="L72" i="59"/>
  <c r="L65" i="59"/>
  <c r="I66" i="59"/>
  <c r="I67" i="59"/>
  <c r="I68" i="59"/>
  <c r="I69" i="59"/>
  <c r="I70" i="59"/>
  <c r="I71" i="59"/>
  <c r="I72" i="59"/>
  <c r="I65" i="59"/>
  <c r="F66" i="59"/>
  <c r="F67" i="59"/>
  <c r="F68" i="59"/>
  <c r="F69" i="59"/>
  <c r="F70" i="59"/>
  <c r="F71" i="59"/>
  <c r="F72" i="59"/>
  <c r="F65" i="59"/>
  <c r="C66" i="59"/>
  <c r="C67" i="59"/>
  <c r="C68" i="59"/>
  <c r="C69" i="59"/>
  <c r="C70" i="59"/>
  <c r="C71" i="59"/>
  <c r="C72" i="59"/>
  <c r="C65" i="59"/>
  <c r="O73" i="59"/>
  <c r="L73" i="59"/>
  <c r="I73" i="59"/>
  <c r="F73" i="59"/>
  <c r="C73" i="59"/>
  <c r="C36" i="94"/>
  <c r="G56" i="62"/>
  <c r="G55" i="62"/>
  <c r="G54" i="62"/>
  <c r="G53" i="62"/>
  <c r="G52" i="62"/>
  <c r="G50" i="62"/>
  <c r="G49" i="62"/>
  <c r="G48" i="62"/>
  <c r="G47" i="62"/>
  <c r="G46" i="62"/>
  <c r="G44" i="62"/>
  <c r="G43" i="62"/>
  <c r="G42" i="62"/>
  <c r="G41" i="62"/>
  <c r="G40" i="62"/>
  <c r="G38" i="62"/>
  <c r="G37" i="62"/>
  <c r="G36" i="62"/>
  <c r="G35" i="62"/>
  <c r="G34" i="62"/>
  <c r="D30" i="66"/>
  <c r="D24" i="66"/>
  <c r="D18" i="66"/>
  <c r="D12" i="66"/>
  <c r="D29" i="66"/>
  <c r="D23" i="66"/>
  <c r="D17" i="66"/>
  <c r="D11" i="66"/>
  <c r="D28" i="66"/>
  <c r="D22" i="66"/>
  <c r="D16" i="66"/>
  <c r="D10" i="66"/>
  <c r="D27" i="66"/>
  <c r="D21" i="66"/>
  <c r="D15" i="66"/>
  <c r="D9" i="66"/>
  <c r="D26" i="66"/>
  <c r="D20" i="66"/>
  <c r="D14" i="66"/>
  <c r="D8" i="66"/>
  <c r="G28" i="62"/>
  <c r="G27" i="62"/>
  <c r="G26" i="62"/>
  <c r="G25" i="62"/>
  <c r="G24" i="62"/>
  <c r="G22" i="62"/>
  <c r="G21" i="62"/>
  <c r="G20" i="62"/>
  <c r="G19" i="62"/>
  <c r="G18" i="62"/>
  <c r="G16" i="62"/>
  <c r="G15" i="62"/>
  <c r="G14" i="62"/>
  <c r="G13" i="62"/>
  <c r="G12" i="62"/>
  <c r="G10" i="62"/>
  <c r="G9" i="62"/>
  <c r="G8" i="62"/>
  <c r="G7" i="62"/>
  <c r="C30" i="66"/>
  <c r="C24" i="66"/>
  <c r="C18" i="66"/>
  <c r="C12" i="66"/>
  <c r="C29" i="66"/>
  <c r="C23" i="66"/>
  <c r="C17" i="66"/>
  <c r="C11" i="66"/>
  <c r="C28" i="66"/>
  <c r="C22" i="66"/>
  <c r="C16" i="66"/>
  <c r="C10" i="66"/>
  <c r="C27" i="66"/>
  <c r="C21" i="66"/>
  <c r="C15" i="66"/>
  <c r="C9" i="66"/>
  <c r="C26" i="66"/>
  <c r="C20" i="66"/>
  <c r="C14" i="66"/>
  <c r="E15" i="68"/>
  <c r="E16" i="68"/>
  <c r="E17" i="68"/>
  <c r="E18" i="68"/>
  <c r="E20" i="68"/>
  <c r="E21" i="68"/>
  <c r="E22" i="68"/>
  <c r="E23" i="68"/>
  <c r="E24" i="68"/>
  <c r="E26" i="68"/>
  <c r="E27" i="68"/>
  <c r="E28" i="68"/>
  <c r="E29" i="68"/>
  <c r="E30" i="68"/>
  <c r="E14" i="68"/>
  <c r="E9" i="68"/>
  <c r="E10" i="68"/>
  <c r="E11" i="68"/>
  <c r="E12" i="68"/>
  <c r="E8" i="68"/>
  <c r="D15" i="68"/>
  <c r="D16" i="68"/>
  <c r="F16" i="68" s="1"/>
  <c r="D17" i="68"/>
  <c r="D18" i="68"/>
  <c r="D20" i="68"/>
  <c r="D21" i="68"/>
  <c r="D22" i="68"/>
  <c r="D23" i="68"/>
  <c r="D24" i="68"/>
  <c r="D26" i="68"/>
  <c r="F26" i="68" s="1"/>
  <c r="D27" i="68"/>
  <c r="D28" i="68"/>
  <c r="D29" i="68"/>
  <c r="D30" i="68"/>
  <c r="D14" i="68"/>
  <c r="D9" i="68"/>
  <c r="D10" i="68"/>
  <c r="D11" i="68"/>
  <c r="F11" i="68" s="1"/>
  <c r="D12" i="68"/>
  <c r="D8" i="68"/>
  <c r="C27" i="68"/>
  <c r="C28" i="68"/>
  <c r="C29" i="68"/>
  <c r="C30" i="68"/>
  <c r="C26" i="68"/>
  <c r="C21" i="68"/>
  <c r="C22" i="68"/>
  <c r="C23" i="68"/>
  <c r="C24" i="68"/>
  <c r="C20" i="68"/>
  <c r="C15" i="68"/>
  <c r="C16" i="68"/>
  <c r="C17" i="68"/>
  <c r="C18" i="68"/>
  <c r="C14" i="68"/>
  <c r="C9" i="68"/>
  <c r="C10" i="68"/>
  <c r="C11" i="68"/>
  <c r="C12" i="68"/>
  <c r="C8" i="68"/>
  <c r="E30" i="66"/>
  <c r="E29" i="66"/>
  <c r="E28" i="66"/>
  <c r="E27" i="66"/>
  <c r="E26" i="66"/>
  <c r="E24" i="66"/>
  <c r="E23" i="66"/>
  <c r="E22" i="66"/>
  <c r="E21" i="66"/>
  <c r="E20" i="66"/>
  <c r="E18" i="66"/>
  <c r="E17" i="66"/>
  <c r="E16" i="66"/>
  <c r="E15" i="66"/>
  <c r="E14" i="66"/>
  <c r="E12" i="66"/>
  <c r="E11" i="66"/>
  <c r="E10" i="66"/>
  <c r="E9" i="66"/>
  <c r="E8" i="66"/>
  <c r="D36" i="66"/>
  <c r="D35" i="66"/>
  <c r="D34" i="66"/>
  <c r="D33" i="66"/>
  <c r="D32" i="66"/>
  <c r="C36" i="66"/>
  <c r="C35" i="66"/>
  <c r="C34" i="66"/>
  <c r="C33" i="66"/>
  <c r="C32" i="66"/>
  <c r="F12" i="68" l="1"/>
  <c r="F23" i="68"/>
  <c r="F10" i="68"/>
  <c r="F9" i="68"/>
  <c r="F30" i="68"/>
  <c r="F21" i="68"/>
  <c r="F20" i="68"/>
  <c r="F28" i="68"/>
  <c r="F18" i="68"/>
  <c r="D36" i="94"/>
  <c r="D34" i="94"/>
  <c r="D33" i="94"/>
  <c r="D32" i="94"/>
  <c r="J41" i="94" s="1"/>
  <c r="J24" i="94"/>
  <c r="C34" i="94"/>
  <c r="C32" i="94"/>
  <c r="J35" i="94" s="1"/>
  <c r="C33" i="94"/>
  <c r="J16" i="94"/>
  <c r="C35" i="94"/>
  <c r="D35" i="94" s="1"/>
  <c r="F22" i="68"/>
  <c r="F24" i="68"/>
  <c r="F14" i="68"/>
  <c r="F27" i="68"/>
  <c r="F17" i="68"/>
  <c r="F29" i="68"/>
  <c r="F15" i="68"/>
  <c r="F8" i="68"/>
  <c r="F8" i="66"/>
  <c r="F10" i="66"/>
  <c r="F12" i="66"/>
  <c r="F15" i="66"/>
  <c r="F17" i="66"/>
  <c r="F20" i="66"/>
  <c r="F22" i="66"/>
  <c r="F24" i="66"/>
  <c r="F27" i="66"/>
  <c r="F29" i="66"/>
  <c r="F9" i="66"/>
  <c r="F11" i="66"/>
  <c r="F14" i="66"/>
  <c r="F16" i="66"/>
  <c r="F18" i="66"/>
  <c r="F21" i="66"/>
  <c r="F23" i="66"/>
  <c r="F26" i="66"/>
  <c r="F28" i="66"/>
  <c r="F30" i="66"/>
  <c r="E27" i="65"/>
  <c r="E28" i="65"/>
  <c r="E29" i="65"/>
  <c r="E30" i="65"/>
  <c r="E26" i="65"/>
  <c r="D27" i="65"/>
  <c r="D28" i="65"/>
  <c r="D29" i="65"/>
  <c r="D30" i="65"/>
  <c r="D26" i="65"/>
  <c r="C27" i="65"/>
  <c r="C28" i="65"/>
  <c r="C29" i="65"/>
  <c r="C30" i="65"/>
  <c r="C26" i="65"/>
  <c r="E21" i="65"/>
  <c r="E22" i="65"/>
  <c r="E23" i="65"/>
  <c r="E24" i="65"/>
  <c r="E20" i="65"/>
  <c r="D21" i="65"/>
  <c r="D22" i="65"/>
  <c r="D23" i="65"/>
  <c r="D24" i="65"/>
  <c r="D20" i="65"/>
  <c r="C21" i="65"/>
  <c r="C22" i="65"/>
  <c r="C23" i="65"/>
  <c r="C24" i="65"/>
  <c r="C20" i="65"/>
  <c r="E15" i="65"/>
  <c r="E16" i="65"/>
  <c r="E17" i="65"/>
  <c r="E18" i="65"/>
  <c r="E14" i="65"/>
  <c r="D15" i="65"/>
  <c r="D16" i="65"/>
  <c r="D17" i="65"/>
  <c r="D18" i="65"/>
  <c r="D14" i="65"/>
  <c r="C15" i="65"/>
  <c r="C16" i="65"/>
  <c r="C17" i="65"/>
  <c r="C18" i="65"/>
  <c r="C14" i="65"/>
  <c r="E9" i="65"/>
  <c r="E10" i="65"/>
  <c r="E11" i="65"/>
  <c r="E12" i="65"/>
  <c r="E8" i="65"/>
  <c r="D9" i="65"/>
  <c r="D10" i="65"/>
  <c r="D11" i="65"/>
  <c r="D12" i="65"/>
  <c r="D8" i="65"/>
  <c r="C9" i="65"/>
  <c r="C10" i="65"/>
  <c r="C11" i="65"/>
  <c r="C12" i="65"/>
  <c r="C8" i="65"/>
  <c r="F24" i="65" l="1"/>
  <c r="F12" i="65"/>
  <c r="F17" i="65"/>
  <c r="F22" i="65"/>
  <c r="F28" i="65"/>
  <c r="F10" i="65"/>
  <c r="F15" i="65"/>
  <c r="F30" i="65"/>
  <c r="F18" i="65"/>
  <c r="F16" i="65"/>
  <c r="F29" i="65"/>
  <c r="F27" i="65"/>
  <c r="F26" i="65"/>
  <c r="F23" i="65"/>
  <c r="F21" i="65"/>
  <c r="F20" i="65"/>
  <c r="F14" i="65"/>
  <c r="F11" i="65"/>
  <c r="F9" i="65"/>
  <c r="F8" i="65"/>
  <c r="C56" i="62" l="1"/>
  <c r="C55" i="62"/>
  <c r="C54" i="62"/>
  <c r="C53" i="62"/>
  <c r="C52" i="62"/>
  <c r="C50" i="62"/>
  <c r="C49" i="62"/>
  <c r="C48" i="62"/>
  <c r="C47" i="62"/>
  <c r="C46" i="62"/>
  <c r="C44" i="62"/>
  <c r="C43" i="62"/>
  <c r="C42" i="62"/>
  <c r="C41" i="62"/>
  <c r="C40" i="62"/>
  <c r="C38" i="62"/>
  <c r="C37" i="62"/>
  <c r="C36" i="62"/>
  <c r="C35" i="62"/>
  <c r="C34" i="62"/>
  <c r="C28" i="62"/>
  <c r="C27" i="62"/>
  <c r="C26" i="62"/>
  <c r="C25" i="62"/>
  <c r="C24" i="62"/>
  <c r="C22" i="62"/>
  <c r="C21" i="62"/>
  <c r="C20" i="62"/>
  <c r="C19" i="62"/>
  <c r="C18" i="62"/>
  <c r="C16" i="62"/>
  <c r="C15" i="62"/>
  <c r="C14" i="62"/>
  <c r="C13" i="62"/>
  <c r="C12" i="62"/>
  <c r="C10" i="62"/>
  <c r="C9" i="62"/>
  <c r="C8" i="62"/>
  <c r="C7" i="62"/>
  <c r="F13" i="62" l="1"/>
  <c r="F14" i="62"/>
  <c r="F15" i="62"/>
  <c r="F16" i="62"/>
  <c r="F18" i="62"/>
  <c r="F19" i="62"/>
  <c r="F20" i="62"/>
  <c r="F21" i="62"/>
  <c r="F22" i="62"/>
  <c r="F24" i="62"/>
  <c r="F25" i="62"/>
  <c r="F26" i="62"/>
  <c r="F27" i="62"/>
  <c r="F28" i="62"/>
  <c r="F12" i="62"/>
  <c r="F7" i="62"/>
  <c r="F8" i="62"/>
  <c r="F9" i="62"/>
  <c r="F10" i="62"/>
  <c r="E8" i="7"/>
  <c r="E9" i="7"/>
  <c r="E10" i="7"/>
  <c r="E11" i="7"/>
  <c r="E12" i="7"/>
  <c r="E14" i="7"/>
  <c r="E15" i="7"/>
  <c r="E16" i="7"/>
  <c r="E17" i="7"/>
  <c r="E18" i="7"/>
  <c r="E20" i="7"/>
  <c r="E21" i="7"/>
  <c r="E22" i="7"/>
  <c r="E23" i="7"/>
  <c r="E24" i="7"/>
  <c r="E26" i="7"/>
  <c r="E27" i="7"/>
  <c r="E28" i="7"/>
  <c r="E29" i="7"/>
  <c r="E30" i="7"/>
  <c r="D27" i="7"/>
  <c r="D28" i="7"/>
  <c r="D29" i="7"/>
  <c r="D30" i="7"/>
  <c r="D26" i="7"/>
  <c r="D21" i="7"/>
  <c r="D22" i="7"/>
  <c r="D23" i="7"/>
  <c r="D24" i="7"/>
  <c r="D20" i="7"/>
  <c r="D15" i="7"/>
  <c r="D16" i="7"/>
  <c r="D17" i="7"/>
  <c r="D18" i="7"/>
  <c r="D14" i="7"/>
  <c r="D9" i="7"/>
  <c r="D10" i="7"/>
  <c r="D11" i="7"/>
  <c r="D12" i="7"/>
  <c r="D8" i="7"/>
  <c r="C27" i="7"/>
  <c r="C28" i="7"/>
  <c r="C29" i="7"/>
  <c r="C30" i="7"/>
  <c r="C26" i="7"/>
  <c r="C21" i="7"/>
  <c r="C22" i="7"/>
  <c r="C23" i="7"/>
  <c r="C24" i="7"/>
  <c r="C20" i="7"/>
  <c r="C15" i="7"/>
  <c r="C16" i="7"/>
  <c r="C17" i="7"/>
  <c r="C18" i="7"/>
  <c r="C14" i="7"/>
  <c r="C9" i="7"/>
  <c r="C10" i="7"/>
  <c r="C11" i="7"/>
  <c r="C12" i="7"/>
  <c r="C8" i="7"/>
  <c r="H10" i="61"/>
  <c r="H8" i="61"/>
  <c r="H9" i="61"/>
  <c r="H7" i="61"/>
  <c r="G10" i="61"/>
  <c r="G8" i="61"/>
  <c r="G9" i="61"/>
  <c r="G7" i="61"/>
  <c r="F10" i="61"/>
  <c r="F9" i="61"/>
  <c r="F7" i="61"/>
  <c r="E7" i="61"/>
  <c r="E8" i="61"/>
  <c r="E9" i="61"/>
  <c r="E10" i="61"/>
  <c r="D10" i="61"/>
  <c r="D8" i="61"/>
  <c r="D9" i="61"/>
  <c r="D7" i="61"/>
  <c r="C10" i="61"/>
  <c r="C8" i="61"/>
  <c r="C9" i="61"/>
  <c r="C7" i="61"/>
  <c r="E10" i="35" l="1"/>
  <c r="D10" i="35"/>
  <c r="C10" i="35"/>
  <c r="E9" i="35"/>
  <c r="D9" i="35"/>
  <c r="C9" i="35"/>
  <c r="E8" i="35"/>
  <c r="D8" i="35"/>
  <c r="C8" i="35"/>
  <c r="E7" i="35"/>
  <c r="D7" i="35"/>
  <c r="C7" i="35"/>
  <c r="L55" i="60"/>
  <c r="L48" i="60"/>
  <c r="L49" i="60"/>
  <c r="L50" i="60"/>
  <c r="L51" i="60"/>
  <c r="L52" i="60"/>
  <c r="L53" i="60"/>
  <c r="L54" i="60"/>
  <c r="L47" i="60"/>
  <c r="J55" i="60"/>
  <c r="J48" i="60"/>
  <c r="J49" i="60"/>
  <c r="J50" i="60"/>
  <c r="J51" i="60"/>
  <c r="J52" i="60"/>
  <c r="J53" i="60"/>
  <c r="J54" i="60"/>
  <c r="J47" i="60"/>
  <c r="H55" i="60"/>
  <c r="H48" i="60"/>
  <c r="H49" i="60"/>
  <c r="H50" i="60"/>
  <c r="H51" i="60"/>
  <c r="H52" i="60"/>
  <c r="H53" i="60"/>
  <c r="H54" i="60"/>
  <c r="H47" i="60"/>
  <c r="F55" i="60"/>
  <c r="F48" i="60"/>
  <c r="F49" i="60"/>
  <c r="F50" i="60"/>
  <c r="F51" i="60"/>
  <c r="F52" i="60"/>
  <c r="F53" i="60"/>
  <c r="F54" i="60"/>
  <c r="F47" i="60"/>
  <c r="D55" i="60"/>
  <c r="D48" i="60"/>
  <c r="D49" i="60"/>
  <c r="D50" i="60"/>
  <c r="D51" i="60"/>
  <c r="D52" i="60"/>
  <c r="D53" i="60"/>
  <c r="D54" i="60"/>
  <c r="D47" i="60"/>
  <c r="L42" i="60"/>
  <c r="L35" i="60"/>
  <c r="L36" i="60"/>
  <c r="L37" i="60"/>
  <c r="L38" i="60"/>
  <c r="L39" i="60"/>
  <c r="L40" i="60"/>
  <c r="L41" i="60"/>
  <c r="L34" i="60"/>
  <c r="J42" i="60"/>
  <c r="J35" i="60"/>
  <c r="J36" i="60"/>
  <c r="J37" i="60"/>
  <c r="J38" i="60"/>
  <c r="J39" i="60"/>
  <c r="J40" i="60"/>
  <c r="J41" i="60"/>
  <c r="J34" i="60"/>
  <c r="H42" i="60"/>
  <c r="H35" i="60"/>
  <c r="H36" i="60"/>
  <c r="H37" i="60"/>
  <c r="H38" i="60"/>
  <c r="H39" i="60"/>
  <c r="H40" i="60"/>
  <c r="H41" i="60"/>
  <c r="H34" i="60"/>
  <c r="F42" i="60"/>
  <c r="F35" i="60"/>
  <c r="F36" i="60"/>
  <c r="F37" i="60"/>
  <c r="F38" i="60"/>
  <c r="F39" i="60"/>
  <c r="F40" i="60"/>
  <c r="F41" i="60"/>
  <c r="F34" i="60"/>
  <c r="D42" i="60"/>
  <c r="D35" i="60"/>
  <c r="D36" i="60"/>
  <c r="D37" i="60"/>
  <c r="D38" i="60"/>
  <c r="D39" i="60"/>
  <c r="D40" i="60"/>
  <c r="D41" i="60"/>
  <c r="D34" i="60"/>
  <c r="L29" i="60"/>
  <c r="L22" i="60"/>
  <c r="L23" i="60"/>
  <c r="L24" i="60"/>
  <c r="L25" i="60"/>
  <c r="L26" i="60"/>
  <c r="L27" i="60"/>
  <c r="L28" i="60"/>
  <c r="L21" i="60"/>
  <c r="J29" i="60"/>
  <c r="J22" i="60"/>
  <c r="J23" i="60"/>
  <c r="J24" i="60"/>
  <c r="J25" i="60"/>
  <c r="J26" i="60"/>
  <c r="J27" i="60"/>
  <c r="J28" i="60"/>
  <c r="J21" i="60"/>
  <c r="H29" i="60"/>
  <c r="H22" i="60"/>
  <c r="H23" i="60"/>
  <c r="H24" i="60"/>
  <c r="H25" i="60"/>
  <c r="H26" i="60"/>
  <c r="H27" i="60"/>
  <c r="H28" i="60"/>
  <c r="H21" i="60"/>
  <c r="F29" i="60"/>
  <c r="F22" i="60"/>
  <c r="F23" i="60"/>
  <c r="F24" i="60"/>
  <c r="F25" i="60"/>
  <c r="F26" i="60"/>
  <c r="F27" i="60"/>
  <c r="F28" i="60"/>
  <c r="F21" i="60"/>
  <c r="D29" i="60"/>
  <c r="D22" i="60"/>
  <c r="D23" i="60"/>
  <c r="D24" i="60"/>
  <c r="D25" i="60"/>
  <c r="D26" i="60"/>
  <c r="D27" i="60"/>
  <c r="D28" i="60"/>
  <c r="D21" i="60"/>
  <c r="L16" i="60"/>
  <c r="L9" i="60"/>
  <c r="L10" i="60"/>
  <c r="L11" i="60"/>
  <c r="L12" i="60"/>
  <c r="L13" i="60"/>
  <c r="L14" i="60"/>
  <c r="L15" i="60"/>
  <c r="L8" i="60"/>
  <c r="J16" i="60"/>
  <c r="J9" i="60"/>
  <c r="J10" i="60"/>
  <c r="J11" i="60"/>
  <c r="J12" i="60"/>
  <c r="J13" i="60"/>
  <c r="J14" i="60"/>
  <c r="J15" i="60"/>
  <c r="J8" i="60"/>
  <c r="H16" i="60"/>
  <c r="H9" i="60"/>
  <c r="H10" i="60"/>
  <c r="H11" i="60"/>
  <c r="H12" i="60"/>
  <c r="H13" i="60"/>
  <c r="H14" i="60"/>
  <c r="H15" i="60"/>
  <c r="H8" i="60"/>
  <c r="F16" i="60"/>
  <c r="F9" i="60"/>
  <c r="F10" i="60"/>
  <c r="F11" i="60"/>
  <c r="F12" i="60"/>
  <c r="F13" i="60"/>
  <c r="F14" i="60"/>
  <c r="F15" i="60"/>
  <c r="F8" i="60"/>
  <c r="D16" i="60"/>
  <c r="D9" i="60"/>
  <c r="D10" i="60"/>
  <c r="D11" i="60"/>
  <c r="D12" i="60"/>
  <c r="D13" i="60"/>
  <c r="D14" i="60"/>
  <c r="D15" i="60"/>
  <c r="D8" i="60"/>
  <c r="K55" i="60"/>
  <c r="K48" i="60"/>
  <c r="K49" i="60"/>
  <c r="K50" i="60"/>
  <c r="K51" i="60"/>
  <c r="K52" i="60"/>
  <c r="K53" i="60"/>
  <c r="K54" i="60"/>
  <c r="K47" i="60"/>
  <c r="I55" i="60"/>
  <c r="I48" i="60"/>
  <c r="I49" i="60"/>
  <c r="I50" i="60"/>
  <c r="I51" i="60"/>
  <c r="I52" i="60"/>
  <c r="I53" i="60"/>
  <c r="I54" i="60"/>
  <c r="I47" i="60"/>
  <c r="G55" i="60"/>
  <c r="G48" i="60"/>
  <c r="G49" i="60"/>
  <c r="G50" i="60"/>
  <c r="G51" i="60"/>
  <c r="G52" i="60"/>
  <c r="G53" i="60"/>
  <c r="G54" i="60"/>
  <c r="G47" i="60"/>
  <c r="E55" i="60"/>
  <c r="E48" i="60"/>
  <c r="E49" i="60"/>
  <c r="E50" i="60"/>
  <c r="E51" i="60"/>
  <c r="E52" i="60"/>
  <c r="E53" i="60"/>
  <c r="E54" i="60"/>
  <c r="E47" i="60"/>
  <c r="C55" i="60"/>
  <c r="C48" i="60"/>
  <c r="C49" i="60"/>
  <c r="C50" i="60"/>
  <c r="C51" i="60"/>
  <c r="C52" i="60"/>
  <c r="C53" i="60"/>
  <c r="C54" i="60"/>
  <c r="C47" i="60"/>
  <c r="K42" i="60"/>
  <c r="K35" i="60"/>
  <c r="K36" i="60"/>
  <c r="K37" i="60"/>
  <c r="K38" i="60"/>
  <c r="K39" i="60"/>
  <c r="K40" i="60"/>
  <c r="K41" i="60"/>
  <c r="K34" i="60"/>
  <c r="I42" i="60"/>
  <c r="I35" i="60"/>
  <c r="I36" i="60"/>
  <c r="I37" i="60"/>
  <c r="I38" i="60"/>
  <c r="I39" i="60"/>
  <c r="I40" i="60"/>
  <c r="I41" i="60"/>
  <c r="I34" i="60"/>
  <c r="G42" i="60"/>
  <c r="G35" i="60"/>
  <c r="G36" i="60"/>
  <c r="G37" i="60"/>
  <c r="G38" i="60"/>
  <c r="G39" i="60"/>
  <c r="G40" i="60"/>
  <c r="G41" i="60"/>
  <c r="G34" i="60"/>
  <c r="E42" i="60"/>
  <c r="E35" i="60"/>
  <c r="E36" i="60"/>
  <c r="E37" i="60"/>
  <c r="E38" i="60"/>
  <c r="E39" i="60"/>
  <c r="E40" i="60"/>
  <c r="E41" i="60"/>
  <c r="E34" i="60"/>
  <c r="C42" i="60"/>
  <c r="C35" i="60"/>
  <c r="C36" i="60"/>
  <c r="C37" i="60"/>
  <c r="C38" i="60"/>
  <c r="C39" i="60"/>
  <c r="C40" i="60"/>
  <c r="C41" i="60"/>
  <c r="C34" i="60"/>
  <c r="K29" i="60"/>
  <c r="K22" i="60"/>
  <c r="K23" i="60"/>
  <c r="K24" i="60"/>
  <c r="K25" i="60"/>
  <c r="K26" i="60"/>
  <c r="K27" i="60"/>
  <c r="K28" i="60"/>
  <c r="K21" i="60"/>
  <c r="I29" i="60"/>
  <c r="I22" i="60"/>
  <c r="I23" i="60"/>
  <c r="I24" i="60"/>
  <c r="I25" i="60"/>
  <c r="I26" i="60"/>
  <c r="I27" i="60"/>
  <c r="I28" i="60"/>
  <c r="I21" i="60"/>
  <c r="G29" i="60"/>
  <c r="G22" i="60"/>
  <c r="G23" i="60"/>
  <c r="G24" i="60"/>
  <c r="G25" i="60"/>
  <c r="G26" i="60"/>
  <c r="G27" i="60"/>
  <c r="G28" i="60"/>
  <c r="G21" i="60"/>
  <c r="E29" i="60"/>
  <c r="E22" i="60"/>
  <c r="E23" i="60"/>
  <c r="E24" i="60"/>
  <c r="E25" i="60"/>
  <c r="E26" i="60"/>
  <c r="E27" i="60"/>
  <c r="E28" i="60"/>
  <c r="E21" i="60"/>
  <c r="C29" i="60"/>
  <c r="C22" i="60"/>
  <c r="C23" i="60"/>
  <c r="C24" i="60"/>
  <c r="C25" i="60"/>
  <c r="C26" i="60"/>
  <c r="C27" i="60"/>
  <c r="C28" i="60"/>
  <c r="C21" i="60"/>
  <c r="K16" i="60"/>
  <c r="K9" i="60"/>
  <c r="K10" i="60"/>
  <c r="K11" i="60"/>
  <c r="K12" i="60"/>
  <c r="K13" i="60"/>
  <c r="K14" i="60"/>
  <c r="K15" i="60"/>
  <c r="K8" i="60"/>
  <c r="I16" i="60"/>
  <c r="I9" i="60"/>
  <c r="I10" i="60"/>
  <c r="I11" i="60"/>
  <c r="I12" i="60"/>
  <c r="I13" i="60"/>
  <c r="I14" i="60"/>
  <c r="I15" i="60"/>
  <c r="I8" i="60"/>
  <c r="G16" i="60"/>
  <c r="G9" i="60"/>
  <c r="G10" i="60"/>
  <c r="G11" i="60"/>
  <c r="G12" i="60"/>
  <c r="G13" i="60"/>
  <c r="G14" i="60"/>
  <c r="G15" i="60"/>
  <c r="G8" i="60"/>
  <c r="E16" i="60"/>
  <c r="E9" i="60"/>
  <c r="E10" i="60"/>
  <c r="E11" i="60"/>
  <c r="E12" i="60"/>
  <c r="E13" i="60"/>
  <c r="E14" i="60"/>
  <c r="E15" i="60"/>
  <c r="E8" i="60"/>
  <c r="C16" i="60"/>
  <c r="C9" i="60"/>
  <c r="C10" i="60"/>
  <c r="C11" i="60"/>
  <c r="C12" i="60"/>
  <c r="C13" i="60"/>
  <c r="C14" i="60"/>
  <c r="C15" i="60"/>
  <c r="C8" i="60"/>
  <c r="Q59" i="59"/>
  <c r="Q52" i="59"/>
  <c r="Q53" i="59"/>
  <c r="Q54" i="59"/>
  <c r="Q55" i="59"/>
  <c r="Q56" i="59"/>
  <c r="Q57" i="59"/>
  <c r="Q58" i="59"/>
  <c r="Q51" i="59"/>
  <c r="P59" i="59"/>
  <c r="P87" i="59" s="1"/>
  <c r="P52" i="59"/>
  <c r="P80" i="59" s="1"/>
  <c r="P53" i="59"/>
  <c r="P81" i="59" s="1"/>
  <c r="P54" i="59"/>
  <c r="P82" i="59" s="1"/>
  <c r="P55" i="59"/>
  <c r="P83" i="59" s="1"/>
  <c r="P56" i="59"/>
  <c r="P84" i="59" s="1"/>
  <c r="P57" i="59"/>
  <c r="P85" i="59" s="1"/>
  <c r="P58" i="59"/>
  <c r="P86" i="59" s="1"/>
  <c r="P51" i="59"/>
  <c r="P79" i="59" s="1"/>
  <c r="N51" i="59"/>
  <c r="N52" i="59"/>
  <c r="N53" i="59"/>
  <c r="N54" i="59"/>
  <c r="N55" i="59"/>
  <c r="N56" i="59"/>
  <c r="N57" i="59"/>
  <c r="N58" i="59"/>
  <c r="N59" i="59"/>
  <c r="M59" i="59"/>
  <c r="M87" i="59" s="1"/>
  <c r="M52" i="59"/>
  <c r="M80" i="59" s="1"/>
  <c r="M53" i="59"/>
  <c r="M81" i="59" s="1"/>
  <c r="M54" i="59"/>
  <c r="M82" i="59" s="1"/>
  <c r="M55" i="59"/>
  <c r="M83" i="59" s="1"/>
  <c r="M56" i="59"/>
  <c r="M84" i="59" s="1"/>
  <c r="M57" i="59"/>
  <c r="M85" i="59" s="1"/>
  <c r="M58" i="59"/>
  <c r="M86" i="59" s="1"/>
  <c r="M51" i="59"/>
  <c r="M79" i="59" s="1"/>
  <c r="K51" i="59"/>
  <c r="K52" i="59"/>
  <c r="K53" i="59"/>
  <c r="K54" i="59"/>
  <c r="K55" i="59"/>
  <c r="K56" i="59"/>
  <c r="K57" i="59"/>
  <c r="K58" i="59"/>
  <c r="K59" i="59"/>
  <c r="J59" i="59"/>
  <c r="J87" i="59" s="1"/>
  <c r="J52" i="59"/>
  <c r="J80" i="59" s="1"/>
  <c r="J53" i="59"/>
  <c r="J81" i="59" s="1"/>
  <c r="J54" i="59"/>
  <c r="J82" i="59" s="1"/>
  <c r="J55" i="59"/>
  <c r="J83" i="59" s="1"/>
  <c r="J56" i="59"/>
  <c r="J84" i="59" s="1"/>
  <c r="J57" i="59"/>
  <c r="J85" i="59" s="1"/>
  <c r="J58" i="59"/>
  <c r="J86" i="59" s="1"/>
  <c r="J51" i="59"/>
  <c r="J79" i="59" s="1"/>
  <c r="H51" i="59"/>
  <c r="H52" i="59"/>
  <c r="H53" i="59"/>
  <c r="H54" i="59"/>
  <c r="H55" i="59"/>
  <c r="H56" i="59"/>
  <c r="H57" i="59"/>
  <c r="H58" i="59"/>
  <c r="H59" i="59"/>
  <c r="G59" i="59"/>
  <c r="G87" i="59" s="1"/>
  <c r="G52" i="59"/>
  <c r="G80" i="59" s="1"/>
  <c r="G53" i="59"/>
  <c r="G81" i="59" s="1"/>
  <c r="G54" i="59"/>
  <c r="G82" i="59" s="1"/>
  <c r="G55" i="59"/>
  <c r="G83" i="59" s="1"/>
  <c r="G56" i="59"/>
  <c r="G84" i="59" s="1"/>
  <c r="G57" i="59"/>
  <c r="G85" i="59" s="1"/>
  <c r="G58" i="59"/>
  <c r="G86" i="59" s="1"/>
  <c r="G51" i="59"/>
  <c r="G79" i="59" s="1"/>
  <c r="E51" i="59"/>
  <c r="E52" i="59"/>
  <c r="E53" i="59"/>
  <c r="E54" i="59"/>
  <c r="E55" i="59"/>
  <c r="E56" i="59"/>
  <c r="E57" i="59"/>
  <c r="E58" i="59"/>
  <c r="E59" i="59"/>
  <c r="D59" i="59"/>
  <c r="D87" i="59" s="1"/>
  <c r="D52" i="59"/>
  <c r="D80" i="59" s="1"/>
  <c r="D53" i="59"/>
  <c r="D81" i="59" s="1"/>
  <c r="D54" i="59"/>
  <c r="D82" i="59" s="1"/>
  <c r="D55" i="59"/>
  <c r="D83" i="59" s="1"/>
  <c r="D56" i="59"/>
  <c r="D84" i="59" s="1"/>
  <c r="D57" i="59"/>
  <c r="D85" i="59" s="1"/>
  <c r="D58" i="59"/>
  <c r="D86" i="59" s="1"/>
  <c r="D51" i="59"/>
  <c r="D79" i="59" s="1"/>
  <c r="Q45" i="59"/>
  <c r="Q38" i="59"/>
  <c r="Q39" i="59"/>
  <c r="Q40" i="59"/>
  <c r="Q41" i="59"/>
  <c r="Q42" i="59"/>
  <c r="Q43" i="59"/>
  <c r="Q44" i="59"/>
  <c r="Q37" i="59"/>
  <c r="P45" i="59"/>
  <c r="P38" i="59"/>
  <c r="P39" i="59"/>
  <c r="P40" i="59"/>
  <c r="P41" i="59"/>
  <c r="P42" i="59"/>
  <c r="P43" i="59"/>
  <c r="P44" i="59"/>
  <c r="P37" i="59"/>
  <c r="N37" i="59"/>
  <c r="N38" i="59"/>
  <c r="N39" i="59"/>
  <c r="N40" i="59"/>
  <c r="N41" i="59"/>
  <c r="N42" i="59"/>
  <c r="N43" i="59"/>
  <c r="N44" i="59"/>
  <c r="N45" i="59"/>
  <c r="M45" i="59"/>
  <c r="M38" i="59"/>
  <c r="M39" i="59"/>
  <c r="M40" i="59"/>
  <c r="M41" i="59"/>
  <c r="M42" i="59"/>
  <c r="M43" i="59"/>
  <c r="M44" i="59"/>
  <c r="M37" i="59"/>
  <c r="K37" i="59"/>
  <c r="K38" i="59"/>
  <c r="K39" i="59"/>
  <c r="K40" i="59"/>
  <c r="K41" i="59"/>
  <c r="K42" i="59"/>
  <c r="K43" i="59"/>
  <c r="K44" i="59"/>
  <c r="K45" i="59"/>
  <c r="J45" i="59"/>
  <c r="J38" i="59"/>
  <c r="J39" i="59"/>
  <c r="J40" i="59"/>
  <c r="J41" i="59"/>
  <c r="J42" i="59"/>
  <c r="J43" i="59"/>
  <c r="J44" i="59"/>
  <c r="J37" i="59"/>
  <c r="H37" i="59"/>
  <c r="H38" i="59"/>
  <c r="H39" i="59"/>
  <c r="H40" i="59"/>
  <c r="H41" i="59"/>
  <c r="H42" i="59"/>
  <c r="H43" i="59"/>
  <c r="H44" i="59"/>
  <c r="H45" i="59"/>
  <c r="G45" i="59"/>
  <c r="G38" i="59"/>
  <c r="G39" i="59"/>
  <c r="G40" i="59"/>
  <c r="G41" i="59"/>
  <c r="G42" i="59"/>
  <c r="G43" i="59"/>
  <c r="G44" i="59"/>
  <c r="G37" i="59"/>
  <c r="E37" i="59"/>
  <c r="E38" i="59"/>
  <c r="E39" i="59"/>
  <c r="E40" i="59"/>
  <c r="E41" i="59"/>
  <c r="E42" i="59"/>
  <c r="E43" i="59"/>
  <c r="E44" i="59"/>
  <c r="E45" i="59"/>
  <c r="D45" i="59"/>
  <c r="D38" i="59"/>
  <c r="D39" i="59"/>
  <c r="D40" i="59"/>
  <c r="D41" i="59"/>
  <c r="D42" i="59"/>
  <c r="D43" i="59"/>
  <c r="D44" i="59"/>
  <c r="D37" i="59"/>
  <c r="Q31" i="59"/>
  <c r="Q24" i="59"/>
  <c r="Q25" i="59"/>
  <c r="Q26" i="59"/>
  <c r="Q27" i="59"/>
  <c r="Q28" i="59"/>
  <c r="Q29" i="59"/>
  <c r="Q30" i="59"/>
  <c r="Q23" i="59"/>
  <c r="P31" i="59"/>
  <c r="P24" i="59"/>
  <c r="P25" i="59"/>
  <c r="P26" i="59"/>
  <c r="P27" i="59"/>
  <c r="P28" i="59"/>
  <c r="P29" i="59"/>
  <c r="P30" i="59"/>
  <c r="P23" i="59"/>
  <c r="N23" i="59"/>
  <c r="N24" i="59"/>
  <c r="N25" i="59"/>
  <c r="N26" i="59"/>
  <c r="N27" i="59"/>
  <c r="N28" i="59"/>
  <c r="N29" i="59"/>
  <c r="N30" i="59"/>
  <c r="N31" i="59"/>
  <c r="M31" i="59"/>
  <c r="M24" i="59"/>
  <c r="M25" i="59"/>
  <c r="M26" i="59"/>
  <c r="M27" i="59"/>
  <c r="M28" i="59"/>
  <c r="M29" i="59"/>
  <c r="M30" i="59"/>
  <c r="M23" i="59"/>
  <c r="K23" i="59"/>
  <c r="K24" i="59"/>
  <c r="K25" i="59"/>
  <c r="K26" i="59"/>
  <c r="K27" i="59"/>
  <c r="K28" i="59"/>
  <c r="K29" i="59"/>
  <c r="K30" i="59"/>
  <c r="K31" i="59"/>
  <c r="J31" i="59"/>
  <c r="J24" i="59"/>
  <c r="J25" i="59"/>
  <c r="J26" i="59"/>
  <c r="J27" i="59"/>
  <c r="J28" i="59"/>
  <c r="J29" i="59"/>
  <c r="J30" i="59"/>
  <c r="J23" i="59"/>
  <c r="H23" i="59"/>
  <c r="H24" i="59"/>
  <c r="H25" i="59"/>
  <c r="H26" i="59"/>
  <c r="H27" i="59"/>
  <c r="H28" i="59"/>
  <c r="H29" i="59"/>
  <c r="H30" i="59"/>
  <c r="H31" i="59"/>
  <c r="G31" i="59"/>
  <c r="G24" i="59"/>
  <c r="G25" i="59"/>
  <c r="G26" i="59"/>
  <c r="G27" i="59"/>
  <c r="G28" i="59"/>
  <c r="G29" i="59"/>
  <c r="G30" i="59"/>
  <c r="G23" i="59"/>
  <c r="E23" i="59"/>
  <c r="E24" i="59"/>
  <c r="E25" i="59"/>
  <c r="E26" i="59"/>
  <c r="E27" i="59"/>
  <c r="E28" i="59"/>
  <c r="E29" i="59"/>
  <c r="E30" i="59"/>
  <c r="E31" i="59"/>
  <c r="D31" i="59"/>
  <c r="D24" i="59"/>
  <c r="D25" i="59"/>
  <c r="D26" i="59"/>
  <c r="D27" i="59"/>
  <c r="D28" i="59"/>
  <c r="D29" i="59"/>
  <c r="D30" i="59"/>
  <c r="D23" i="59"/>
  <c r="Q17" i="59"/>
  <c r="Q10" i="59"/>
  <c r="Q11" i="59"/>
  <c r="Q12" i="59"/>
  <c r="Q13" i="59"/>
  <c r="Q14" i="59"/>
  <c r="Q15" i="59"/>
  <c r="Q16" i="59"/>
  <c r="Q9" i="59"/>
  <c r="P17" i="59"/>
  <c r="P10" i="59"/>
  <c r="P11" i="59"/>
  <c r="P12" i="59"/>
  <c r="P13" i="59"/>
  <c r="P14" i="59"/>
  <c r="P15" i="59"/>
  <c r="P16" i="59"/>
  <c r="P9" i="59"/>
  <c r="N9" i="59"/>
  <c r="N10" i="59"/>
  <c r="N11" i="59"/>
  <c r="N12" i="59"/>
  <c r="N13" i="59"/>
  <c r="N14" i="59"/>
  <c r="N15" i="59"/>
  <c r="N16" i="59"/>
  <c r="N17" i="59"/>
  <c r="M17" i="59"/>
  <c r="M10" i="59"/>
  <c r="M11" i="59"/>
  <c r="M12" i="59"/>
  <c r="M13" i="59"/>
  <c r="M14" i="59"/>
  <c r="M15" i="59"/>
  <c r="M16" i="59"/>
  <c r="M9" i="59"/>
  <c r="K9" i="59"/>
  <c r="K10" i="59"/>
  <c r="K11" i="59"/>
  <c r="K12" i="59"/>
  <c r="K13" i="59"/>
  <c r="K14" i="59"/>
  <c r="K15" i="59"/>
  <c r="K16" i="59"/>
  <c r="K17" i="59"/>
  <c r="J17" i="59"/>
  <c r="J10" i="59"/>
  <c r="J11" i="59"/>
  <c r="J12" i="59"/>
  <c r="J13" i="59"/>
  <c r="J14" i="59"/>
  <c r="J15" i="59"/>
  <c r="J16" i="59"/>
  <c r="J9" i="59"/>
  <c r="H9" i="59"/>
  <c r="H10" i="59"/>
  <c r="H11" i="59"/>
  <c r="H12" i="59"/>
  <c r="H13" i="59"/>
  <c r="H14" i="59"/>
  <c r="H15" i="59"/>
  <c r="H16" i="59"/>
  <c r="H17" i="59"/>
  <c r="G17" i="59"/>
  <c r="G10" i="59"/>
  <c r="G11" i="59"/>
  <c r="G12" i="59"/>
  <c r="G13" i="59"/>
  <c r="G14" i="59"/>
  <c r="G15" i="59"/>
  <c r="G16" i="59"/>
  <c r="G9" i="59"/>
  <c r="E17" i="59"/>
  <c r="E11" i="59"/>
  <c r="E12" i="59"/>
  <c r="E13" i="59"/>
  <c r="E14" i="59"/>
  <c r="E15" i="59"/>
  <c r="E16" i="59"/>
  <c r="E9" i="59"/>
  <c r="D17" i="59"/>
  <c r="D11" i="59"/>
  <c r="D12" i="59"/>
  <c r="D13" i="59"/>
  <c r="D14" i="59"/>
  <c r="D15" i="59"/>
  <c r="D16" i="59"/>
  <c r="D9" i="59"/>
  <c r="O59" i="59"/>
  <c r="O87" i="59" s="1"/>
  <c r="O52" i="59"/>
  <c r="O80" i="59" s="1"/>
  <c r="O53" i="59"/>
  <c r="O81" i="59" s="1"/>
  <c r="O54" i="59"/>
  <c r="O82" i="59" s="1"/>
  <c r="O55" i="59"/>
  <c r="O83" i="59" s="1"/>
  <c r="O56" i="59"/>
  <c r="O84" i="59" s="1"/>
  <c r="O57" i="59"/>
  <c r="O85" i="59" s="1"/>
  <c r="O58" i="59"/>
  <c r="O86" i="59" s="1"/>
  <c r="O51" i="59"/>
  <c r="O79" i="59" s="1"/>
  <c r="L59" i="59"/>
  <c r="L87" i="59" s="1"/>
  <c r="L52" i="59"/>
  <c r="L80" i="59" s="1"/>
  <c r="L53" i="59"/>
  <c r="L81" i="59" s="1"/>
  <c r="L54" i="59"/>
  <c r="L82" i="59" s="1"/>
  <c r="L55" i="59"/>
  <c r="L83" i="59" s="1"/>
  <c r="L56" i="59"/>
  <c r="L84" i="59" s="1"/>
  <c r="L57" i="59"/>
  <c r="L85" i="59" s="1"/>
  <c r="L58" i="59"/>
  <c r="L86" i="59" s="1"/>
  <c r="L51" i="59"/>
  <c r="L79" i="59" s="1"/>
  <c r="I59" i="59"/>
  <c r="I87" i="59" s="1"/>
  <c r="I52" i="59"/>
  <c r="I80" i="59" s="1"/>
  <c r="I53" i="59"/>
  <c r="I81" i="59" s="1"/>
  <c r="I54" i="59"/>
  <c r="I82" i="59" s="1"/>
  <c r="I55" i="59"/>
  <c r="I83" i="59" s="1"/>
  <c r="I56" i="59"/>
  <c r="I84" i="59" s="1"/>
  <c r="I57" i="59"/>
  <c r="I85" i="59" s="1"/>
  <c r="I58" i="59"/>
  <c r="I86" i="59" s="1"/>
  <c r="I51" i="59"/>
  <c r="I79" i="59" s="1"/>
  <c r="F59" i="59"/>
  <c r="F87" i="59" s="1"/>
  <c r="F52" i="59"/>
  <c r="F80" i="59" s="1"/>
  <c r="F53" i="59"/>
  <c r="F81" i="59" s="1"/>
  <c r="F54" i="59"/>
  <c r="F82" i="59" s="1"/>
  <c r="F55" i="59"/>
  <c r="F83" i="59" s="1"/>
  <c r="F56" i="59"/>
  <c r="F84" i="59" s="1"/>
  <c r="F57" i="59"/>
  <c r="F85" i="59" s="1"/>
  <c r="F58" i="59"/>
  <c r="F86" i="59" s="1"/>
  <c r="F51" i="59"/>
  <c r="F79" i="59" s="1"/>
  <c r="C59" i="59"/>
  <c r="C87" i="59" s="1"/>
  <c r="C52" i="59"/>
  <c r="C80" i="59" s="1"/>
  <c r="C53" i="59"/>
  <c r="C81" i="59" s="1"/>
  <c r="C54" i="59"/>
  <c r="C82" i="59" s="1"/>
  <c r="C55" i="59"/>
  <c r="C83" i="59" s="1"/>
  <c r="C56" i="59"/>
  <c r="C84" i="59" s="1"/>
  <c r="C57" i="59"/>
  <c r="C85" i="59" s="1"/>
  <c r="C58" i="59"/>
  <c r="C86" i="59" s="1"/>
  <c r="C51" i="59"/>
  <c r="C79" i="59" s="1"/>
  <c r="O45" i="59"/>
  <c r="O38" i="59"/>
  <c r="O39" i="59"/>
  <c r="O40" i="59"/>
  <c r="O41" i="59"/>
  <c r="O42" i="59"/>
  <c r="O43" i="59"/>
  <c r="O44" i="59"/>
  <c r="O37" i="59"/>
  <c r="L45" i="59"/>
  <c r="L38" i="59"/>
  <c r="L39" i="59"/>
  <c r="L40" i="59"/>
  <c r="L41" i="59"/>
  <c r="L42" i="59"/>
  <c r="L43" i="59"/>
  <c r="L44" i="59"/>
  <c r="L37" i="59"/>
  <c r="I45" i="59"/>
  <c r="I38" i="59"/>
  <c r="I39" i="59"/>
  <c r="I40" i="59"/>
  <c r="I41" i="59"/>
  <c r="I42" i="59"/>
  <c r="I43" i="59"/>
  <c r="I44" i="59"/>
  <c r="I37" i="59"/>
  <c r="F45" i="59"/>
  <c r="F38" i="59"/>
  <c r="F39" i="59"/>
  <c r="F40" i="59"/>
  <c r="F41" i="59"/>
  <c r="F42" i="59"/>
  <c r="F43" i="59"/>
  <c r="F44" i="59"/>
  <c r="F37" i="59"/>
  <c r="C45" i="59"/>
  <c r="C38" i="59"/>
  <c r="C39" i="59"/>
  <c r="C40" i="59"/>
  <c r="C41" i="59"/>
  <c r="C42" i="59"/>
  <c r="C43" i="59"/>
  <c r="C44" i="59"/>
  <c r="C37" i="59"/>
  <c r="O31" i="59"/>
  <c r="O24" i="59"/>
  <c r="O25" i="59"/>
  <c r="O26" i="59"/>
  <c r="O27" i="59"/>
  <c r="O28" i="59"/>
  <c r="O29" i="59"/>
  <c r="O30" i="59"/>
  <c r="O23" i="59"/>
  <c r="L31" i="59"/>
  <c r="L24" i="59"/>
  <c r="L25" i="59"/>
  <c r="L26" i="59"/>
  <c r="L27" i="59"/>
  <c r="L28" i="59"/>
  <c r="L29" i="59"/>
  <c r="L30" i="59"/>
  <c r="L23" i="59"/>
  <c r="I31" i="59"/>
  <c r="I24" i="59"/>
  <c r="I25" i="59"/>
  <c r="I26" i="59"/>
  <c r="I27" i="59"/>
  <c r="I28" i="59"/>
  <c r="I29" i="59"/>
  <c r="I30" i="59"/>
  <c r="I23" i="59"/>
  <c r="F31" i="59"/>
  <c r="F24" i="59"/>
  <c r="F25" i="59"/>
  <c r="F26" i="59"/>
  <c r="F27" i="59"/>
  <c r="F28" i="59"/>
  <c r="F29" i="59"/>
  <c r="F30" i="59"/>
  <c r="F23" i="59"/>
  <c r="C31" i="59"/>
  <c r="C24" i="59"/>
  <c r="C25" i="59"/>
  <c r="C26" i="59"/>
  <c r="C27" i="59"/>
  <c r="C28" i="59"/>
  <c r="C29" i="59"/>
  <c r="C30" i="59"/>
  <c r="C23" i="59"/>
  <c r="O17" i="59"/>
  <c r="O10" i="59"/>
  <c r="O11" i="59"/>
  <c r="O12" i="59"/>
  <c r="O13" i="59"/>
  <c r="O14" i="59"/>
  <c r="O15" i="59"/>
  <c r="O16" i="59"/>
  <c r="O9" i="59"/>
  <c r="L17" i="59"/>
  <c r="L10" i="59"/>
  <c r="L11" i="59"/>
  <c r="L12" i="59"/>
  <c r="L13" i="59"/>
  <c r="L14" i="59"/>
  <c r="L15" i="59"/>
  <c r="L16" i="59"/>
  <c r="L9" i="59"/>
  <c r="I17" i="59"/>
  <c r="I10" i="59"/>
  <c r="I11" i="59"/>
  <c r="I12" i="59"/>
  <c r="I13" i="59"/>
  <c r="I14" i="59"/>
  <c r="I15" i="59"/>
  <c r="I16" i="59"/>
  <c r="I9" i="59"/>
  <c r="F17" i="59"/>
  <c r="F10" i="59"/>
  <c r="F11" i="59"/>
  <c r="F12" i="59"/>
  <c r="F13" i="59"/>
  <c r="F14" i="59"/>
  <c r="F15" i="59"/>
  <c r="F16" i="59"/>
  <c r="F9" i="59"/>
  <c r="C17" i="59"/>
  <c r="C10" i="59"/>
  <c r="C11" i="59"/>
  <c r="C12" i="59"/>
  <c r="C13" i="59"/>
  <c r="C14" i="59"/>
  <c r="C15" i="59"/>
  <c r="C16" i="59"/>
  <c r="C9" i="59"/>
  <c r="C24" i="94"/>
  <c r="C18" i="94"/>
  <c r="C12" i="94"/>
  <c r="E10" i="6"/>
  <c r="E8" i="6"/>
  <c r="E9" i="6"/>
  <c r="E7" i="6"/>
  <c r="D12" i="6"/>
  <c r="D11" i="6"/>
  <c r="D10" i="6"/>
  <c r="D8" i="6"/>
  <c r="D9" i="6"/>
  <c r="D7" i="6"/>
  <c r="C12" i="6"/>
  <c r="C11" i="6"/>
  <c r="C10" i="6"/>
  <c r="C8" i="6"/>
  <c r="C9" i="6"/>
  <c r="C7" i="6"/>
  <c r="D18" i="94" l="1"/>
  <c r="D24" i="94"/>
  <c r="D12" i="94"/>
  <c r="J22" i="94"/>
  <c r="D15" i="94"/>
  <c r="D16" i="94"/>
  <c r="D14" i="94"/>
  <c r="J39" i="94" s="1"/>
  <c r="D27" i="94"/>
  <c r="D26" i="94"/>
  <c r="D28" i="94"/>
  <c r="D8" i="94"/>
  <c r="D9" i="94"/>
  <c r="D10" i="94"/>
  <c r="D22" i="94"/>
  <c r="D20" i="94"/>
  <c r="J40" i="94" s="1"/>
  <c r="D21" i="94"/>
  <c r="J15" i="94"/>
  <c r="C22" i="94"/>
  <c r="C21" i="94"/>
  <c r="C20" i="94"/>
  <c r="C23" i="94"/>
  <c r="D23" i="94" s="1"/>
  <c r="J20" i="94"/>
  <c r="C27" i="94"/>
  <c r="C26" i="94"/>
  <c r="J32" i="94" s="1"/>
  <c r="C28" i="94"/>
  <c r="J12" i="94"/>
  <c r="C29" i="94"/>
  <c r="C42" i="94"/>
  <c r="C30" i="94"/>
  <c r="J23" i="94"/>
  <c r="C11" i="94"/>
  <c r="D11" i="94" s="1"/>
  <c r="C10" i="94"/>
  <c r="C8" i="94"/>
  <c r="C9" i="94"/>
  <c r="J13" i="94"/>
  <c r="J21" i="94"/>
  <c r="C15" i="94"/>
  <c r="C14" i="94"/>
  <c r="J14" i="94"/>
  <c r="C16" i="94"/>
  <c r="C17" i="94"/>
  <c r="D17" i="94" s="1"/>
  <c r="E10" i="3"/>
  <c r="D12" i="3"/>
  <c r="D11" i="3"/>
  <c r="D10" i="3"/>
  <c r="D8" i="3"/>
  <c r="D9" i="3"/>
  <c r="D7" i="3"/>
  <c r="C12" i="3"/>
  <c r="C11" i="3"/>
  <c r="C10" i="3"/>
  <c r="C8" i="3"/>
  <c r="C9" i="3"/>
  <c r="C7" i="3"/>
  <c r="F41" i="62"/>
  <c r="F42" i="62"/>
  <c r="F43" i="62"/>
  <c r="F44" i="62"/>
  <c r="F46" i="62"/>
  <c r="F47" i="62"/>
  <c r="F48" i="62"/>
  <c r="F49" i="62"/>
  <c r="F50" i="62"/>
  <c r="F52" i="62"/>
  <c r="F53" i="62"/>
  <c r="F54" i="62"/>
  <c r="F55" i="62"/>
  <c r="F56" i="62"/>
  <c r="F40" i="62"/>
  <c r="F35" i="62"/>
  <c r="F36" i="62"/>
  <c r="F37" i="62"/>
  <c r="F38" i="62"/>
  <c r="F34" i="62"/>
  <c r="E15" i="8"/>
  <c r="E16" i="8"/>
  <c r="E17" i="8"/>
  <c r="E18" i="8"/>
  <c r="E20" i="8"/>
  <c r="E21" i="8"/>
  <c r="E22" i="8"/>
  <c r="E23" i="8"/>
  <c r="E24" i="8"/>
  <c r="E26" i="8"/>
  <c r="E27" i="8"/>
  <c r="E28" i="8"/>
  <c r="E29" i="8"/>
  <c r="E30" i="8"/>
  <c r="E14" i="8"/>
  <c r="E9" i="8"/>
  <c r="E10" i="8"/>
  <c r="E11" i="8"/>
  <c r="E12" i="8"/>
  <c r="E8" i="8"/>
  <c r="D15" i="8"/>
  <c r="D16" i="8"/>
  <c r="D17" i="8"/>
  <c r="D18" i="8"/>
  <c r="D20" i="8"/>
  <c r="D21" i="8"/>
  <c r="D22" i="8"/>
  <c r="D23" i="8"/>
  <c r="D24" i="8"/>
  <c r="D26" i="8"/>
  <c r="D27" i="8"/>
  <c r="D28" i="8"/>
  <c r="D29" i="8"/>
  <c r="D30" i="8"/>
  <c r="D14" i="8"/>
  <c r="D9" i="8"/>
  <c r="D10" i="8"/>
  <c r="D11" i="8"/>
  <c r="D12" i="8"/>
  <c r="D8" i="8"/>
  <c r="C15" i="8"/>
  <c r="C16" i="8"/>
  <c r="C17" i="8"/>
  <c r="C18" i="8"/>
  <c r="C20" i="8"/>
  <c r="C21" i="8"/>
  <c r="C22" i="8"/>
  <c r="C23" i="8"/>
  <c r="C24" i="8"/>
  <c r="C26" i="8"/>
  <c r="C27" i="8"/>
  <c r="C28" i="8"/>
  <c r="C29" i="8"/>
  <c r="C30" i="8"/>
  <c r="C14" i="8"/>
  <c r="C9" i="8"/>
  <c r="C10" i="8"/>
  <c r="C11" i="8"/>
  <c r="C12" i="8"/>
  <c r="C8" i="8"/>
  <c r="D42" i="94" l="1"/>
  <c r="J19" i="94"/>
  <c r="D39" i="94"/>
  <c r="D38" i="94"/>
  <c r="D40" i="94"/>
  <c r="J43" i="94" s="1"/>
  <c r="C38" i="94"/>
  <c r="J33" i="94"/>
  <c r="D29" i="94"/>
  <c r="D30" i="94"/>
  <c r="J34" i="94"/>
  <c r="J11" i="94"/>
  <c r="C39" i="94"/>
  <c r="C40" i="94"/>
  <c r="C41" i="94"/>
  <c r="D41" i="94" s="1"/>
  <c r="J42" i="94" s="1"/>
  <c r="E38" i="62"/>
  <c r="E35" i="62"/>
  <c r="E36" i="62"/>
  <c r="E37" i="62"/>
  <c r="E34" i="62"/>
  <c r="E56" i="62"/>
  <c r="E55" i="62"/>
  <c r="E53" i="62"/>
  <c r="E44" i="62"/>
  <c r="F30" i="8"/>
  <c r="F29" i="8"/>
  <c r="F28" i="8"/>
  <c r="F27" i="8"/>
  <c r="F26" i="8"/>
  <c r="F24" i="8"/>
  <c r="F23" i="8"/>
  <c r="F22" i="8"/>
  <c r="F21" i="8"/>
  <c r="F20" i="8"/>
  <c r="F12" i="8"/>
  <c r="F11" i="8"/>
  <c r="F10" i="8"/>
  <c r="F9" i="8"/>
  <c r="F8" i="8"/>
  <c r="F18" i="8"/>
  <c r="F17" i="8"/>
  <c r="F16" i="8"/>
  <c r="F15" i="8"/>
  <c r="F14" i="8"/>
  <c r="D56" i="62"/>
  <c r="D55" i="62"/>
  <c r="E54" i="62"/>
  <c r="D54" i="62"/>
  <c r="D53" i="62"/>
  <c r="E52" i="62"/>
  <c r="D52" i="62"/>
  <c r="E50" i="62"/>
  <c r="D50" i="62"/>
  <c r="E49" i="62"/>
  <c r="D49" i="62"/>
  <c r="E48" i="62"/>
  <c r="D48" i="62"/>
  <c r="E47" i="62"/>
  <c r="D47" i="62"/>
  <c r="E46" i="62"/>
  <c r="D46" i="62"/>
  <c r="D44" i="62"/>
  <c r="E43" i="62"/>
  <c r="D43" i="62"/>
  <c r="E42" i="62"/>
  <c r="D42" i="62"/>
  <c r="E41" i="62"/>
  <c r="D41" i="62"/>
  <c r="E40" i="62"/>
  <c r="D40" i="62"/>
  <c r="D38" i="62"/>
  <c r="D37" i="62"/>
  <c r="D36" i="62"/>
  <c r="D35" i="62"/>
  <c r="D34" i="62"/>
  <c r="E28" i="62"/>
  <c r="D28" i="62"/>
  <c r="E27" i="62"/>
  <c r="D27" i="62"/>
  <c r="E26" i="62"/>
  <c r="D26" i="62"/>
  <c r="E25" i="62"/>
  <c r="D25" i="62"/>
  <c r="E24" i="62"/>
  <c r="D24" i="62"/>
  <c r="E22" i="62"/>
  <c r="D22" i="62"/>
  <c r="E21" i="62"/>
  <c r="D21" i="62"/>
  <c r="E20" i="62"/>
  <c r="D20" i="62"/>
  <c r="E19" i="62"/>
  <c r="D19" i="62"/>
  <c r="E18" i="62"/>
  <c r="D18" i="62"/>
  <c r="E16" i="62"/>
  <c r="D16" i="62"/>
  <c r="E15" i="62"/>
  <c r="D15" i="62"/>
  <c r="E14" i="62"/>
  <c r="D14" i="62"/>
  <c r="E13" i="62"/>
  <c r="D13" i="62"/>
  <c r="E12" i="62"/>
  <c r="D12" i="62"/>
  <c r="E6" i="62"/>
  <c r="E7" i="62"/>
  <c r="E8" i="62"/>
  <c r="E9" i="62"/>
  <c r="E10" i="62"/>
  <c r="D7" i="62"/>
  <c r="D8" i="62"/>
  <c r="D9" i="62"/>
  <c r="D10" i="62"/>
  <c r="D6" i="62"/>
  <c r="F12" i="6" l="1"/>
  <c r="F11" i="6"/>
  <c r="F12" i="3"/>
  <c r="F11" i="3"/>
  <c r="J29" i="94"/>
  <c r="J27" i="94"/>
  <c r="F9" i="35"/>
  <c r="F8" i="35"/>
  <c r="F10" i="35"/>
  <c r="F7" i="35"/>
  <c r="F8" i="7"/>
  <c r="F10" i="6"/>
  <c r="F9" i="6"/>
  <c r="F8" i="6"/>
  <c r="F7" i="6"/>
  <c r="F10" i="3"/>
  <c r="F9" i="3"/>
  <c r="F8" i="3"/>
  <c r="F7" i="3"/>
  <c r="F9" i="7"/>
  <c r="F10" i="7"/>
  <c r="F11" i="7"/>
  <c r="F12" i="7"/>
  <c r="F14" i="7"/>
  <c r="F15" i="7"/>
  <c r="F16" i="7"/>
  <c r="F17" i="7"/>
  <c r="F18" i="7"/>
  <c r="F20" i="7"/>
  <c r="F21" i="7"/>
  <c r="F22" i="7"/>
  <c r="F23" i="7"/>
  <c r="F24" i="7"/>
  <c r="F26" i="7"/>
  <c r="F27" i="7"/>
  <c r="F28" i="7"/>
  <c r="F29" i="7"/>
  <c r="F30" i="7"/>
  <c r="E10" i="59"/>
  <c r="D10" i="59"/>
  <c r="J6" i="94" l="1"/>
  <c r="J5" i="94"/>
  <c r="J8" i="94"/>
  <c r="J4" i="94"/>
  <c r="J7" i="94"/>
  <c r="J3" i="94"/>
</calcChain>
</file>

<file path=xl/sharedStrings.xml><?xml version="1.0" encoding="utf-8"?>
<sst xmlns="http://schemas.openxmlformats.org/spreadsheetml/2006/main" count="2809" uniqueCount="332">
  <si>
    <r>
      <t>volume
(000 m</t>
    </r>
    <r>
      <rPr>
        <vertAlign val="superscript"/>
        <sz val="10"/>
        <color indexed="9"/>
        <rFont val="Verdana"/>
        <family val="2"/>
      </rPr>
      <t>3</t>
    </r>
    <r>
      <rPr>
        <sz val="10"/>
        <color indexed="9"/>
        <rFont val="Verdana"/>
        <family val="2"/>
      </rPr>
      <t xml:space="preserve"> obs)</t>
    </r>
  </si>
  <si>
    <t>England</t>
  </si>
  <si>
    <t>Scotland</t>
  </si>
  <si>
    <t>Wales</t>
  </si>
  <si>
    <t>Great Britain</t>
  </si>
  <si>
    <t>Caption</t>
  </si>
  <si>
    <t>Link</t>
  </si>
  <si>
    <t>Tables in main text</t>
  </si>
  <si>
    <t>Private sector</t>
  </si>
  <si>
    <t>Country</t>
  </si>
  <si>
    <t>Forecast period</t>
  </si>
  <si>
    <t>Total</t>
  </si>
  <si>
    <t>SE%</t>
  </si>
  <si>
    <t>All conifers</t>
  </si>
  <si>
    <r>
      <t>volume
(000m</t>
    </r>
    <r>
      <rPr>
        <vertAlign val="superscript"/>
        <sz val="10"/>
        <color indexed="9"/>
        <rFont val="Verdana"/>
        <family val="2"/>
      </rPr>
      <t>3</t>
    </r>
    <r>
      <rPr>
        <sz val="10"/>
        <color indexed="9"/>
        <rFont val="Verdana"/>
        <family val="2"/>
      </rPr>
      <t xml:space="preserve"> obs)</t>
    </r>
  </si>
  <si>
    <t>Figures in main text</t>
  </si>
  <si>
    <t>area
(000 ha)</t>
  </si>
  <si>
    <t>SE value</t>
  </si>
  <si>
    <t>FC/NRW</t>
  </si>
  <si>
    <t>GB</t>
  </si>
  <si>
    <t>Northern Ireland</t>
  </si>
  <si>
    <t>United Kingdom</t>
  </si>
  <si>
    <t>FC</t>
  </si>
  <si>
    <t>Top diameter class (cm)</t>
  </si>
  <si>
    <t>54+</t>
  </si>
  <si>
    <t>NRW</t>
  </si>
  <si>
    <t>FS</t>
  </si>
  <si>
    <t>FC (%)</t>
  </si>
  <si>
    <t>PS (%)</t>
  </si>
  <si>
    <t>SV</t>
  </si>
  <si>
    <t>INC</t>
  </si>
  <si>
    <t>prod</t>
  </si>
  <si>
    <t>PS</t>
  </si>
  <si>
    <t>50-year forecast of softwood increment; average annual volumes within periods</t>
  </si>
  <si>
    <r>
      <t>volume
(000m</t>
    </r>
    <r>
      <rPr>
        <vertAlign val="superscript"/>
        <sz val="10"/>
        <rFont val="Verdana"/>
        <family val="2"/>
      </rPr>
      <t>3</t>
    </r>
    <r>
      <rPr>
        <sz val="10"/>
        <rFont val="Verdana"/>
        <family val="2"/>
      </rPr>
      <t xml:space="preserve"> obs)</t>
    </r>
  </si>
  <si>
    <t>all conifers</t>
  </si>
  <si>
    <t>000 m3 obs</t>
  </si>
  <si>
    <t>%spruce</t>
  </si>
  <si>
    <t>54+ cm</t>
  </si>
  <si>
    <t>000 m3</t>
  </si>
  <si>
    <t>volume
(000 m3 obs)</t>
  </si>
  <si>
    <t>period</t>
  </si>
  <si>
    <r>
      <t>volume
(000 m</t>
    </r>
    <r>
      <rPr>
        <vertAlign val="superscript"/>
        <sz val="10"/>
        <rFont val="Verdana"/>
        <family val="2"/>
      </rPr>
      <t>3</t>
    </r>
    <r>
      <rPr>
        <sz val="10"/>
        <rFont val="Verdana"/>
        <family val="2"/>
      </rPr>
      <t>)</t>
    </r>
  </si>
  <si>
    <t>50-year forecast of softwood availability; average annual volumes within periods</t>
  </si>
  <si>
    <t>50-year forecast of standing volume; average annual volumes within periods</t>
  </si>
  <si>
    <t>NI</t>
  </si>
  <si>
    <t>FS (%)</t>
  </si>
  <si>
    <t>UK</t>
  </si>
  <si>
    <t>Comparison of forecast with actual production</t>
  </si>
  <si>
    <t>000s cubic metres</t>
  </si>
  <si>
    <t>actual PS</t>
  </si>
  <si>
    <t>actual all</t>
  </si>
  <si>
    <t>All conifers by country and ownership</t>
  </si>
  <si>
    <t>GB PS</t>
  </si>
  <si>
    <t>GB SE value</t>
  </si>
  <si>
    <t>180+</t>
  </si>
  <si>
    <t>GB SE%</t>
  </si>
  <si>
    <r>
      <t>(000 m</t>
    </r>
    <r>
      <rPr>
        <vertAlign val="superscript"/>
        <sz val="10"/>
        <color theme="0"/>
        <rFont val="Verdana"/>
        <family val="2"/>
      </rPr>
      <t>3</t>
    </r>
    <r>
      <rPr>
        <sz val="10"/>
        <color theme="0"/>
        <rFont val="Verdana"/>
        <family val="2"/>
      </rPr>
      <t>)</t>
    </r>
  </si>
  <si>
    <t>NRW (%)</t>
  </si>
  <si>
    <t>2017–21</t>
  </si>
  <si>
    <t>2022–26</t>
  </si>
  <si>
    <t>2027–31</t>
  </si>
  <si>
    <t>2032–36</t>
  </si>
  <si>
    <t>2037–41</t>
  </si>
  <si>
    <t>7–14</t>
  </si>
  <si>
    <t>14–16</t>
  </si>
  <si>
    <t>16–18</t>
  </si>
  <si>
    <t>18–24</t>
  </si>
  <si>
    <t>24–34</t>
  </si>
  <si>
    <t>34–44</t>
  </si>
  <si>
    <t>44–54</t>
  </si>
  <si>
    <t xml:space="preserve">7–14 cm </t>
  </si>
  <si>
    <t>14–16cm</t>
  </si>
  <si>
    <t>16–18cm</t>
  </si>
  <si>
    <t>18–24cm</t>
  </si>
  <si>
    <t>24–34cm</t>
  </si>
  <si>
    <t>34–44cm</t>
  </si>
  <si>
    <t>44–54cm</t>
  </si>
  <si>
    <t>0–10</t>
  </si>
  <si>
    <t>11–20</t>
  </si>
  <si>
    <t>21–30</t>
  </si>
  <si>
    <t>31–40</t>
  </si>
  <si>
    <t>41–50</t>
  </si>
  <si>
    <t>51–60</t>
  </si>
  <si>
    <t>61–70</t>
  </si>
  <si>
    <t>70–80</t>
  </si>
  <si>
    <t>81–90</t>
  </si>
  <si>
    <t>91–100</t>
  </si>
  <si>
    <t>101–110</t>
  </si>
  <si>
    <t>111–120</t>
  </si>
  <si>
    <t>121–130</t>
  </si>
  <si>
    <t>131–140</t>
  </si>
  <si>
    <t>141–150</t>
  </si>
  <si>
    <t>151–160</t>
  </si>
  <si>
    <t>161–170</t>
  </si>
  <si>
    <t>171–180</t>
  </si>
  <si>
    <r>
      <rPr>
        <b/>
        <sz val="10"/>
        <rFont val="Verdana"/>
        <family val="2"/>
      </rPr>
      <t>Table 5</t>
    </r>
    <r>
      <rPr>
        <sz val="10"/>
        <rFont val="Verdana"/>
        <family val="2"/>
      </rPr>
      <t xml:space="preserve"> breakdown of the softwood forecast volume by percentage spruce for country, top diameter class and forecast period</t>
    </r>
  </si>
  <si>
    <t>go to Table 1</t>
  </si>
  <si>
    <t>go to Table 2</t>
  </si>
  <si>
    <t>go to Table 3</t>
  </si>
  <si>
    <t>go to Table 4</t>
  </si>
  <si>
    <t>go to Table 5</t>
  </si>
  <si>
    <t>go to Table 6</t>
  </si>
  <si>
    <t>go to Table 7</t>
  </si>
  <si>
    <t>go to Table 8</t>
  </si>
  <si>
    <t>go to Table 9</t>
  </si>
  <si>
    <t>go to Table 10</t>
  </si>
  <si>
    <t>The data in this table are for stands aged between 15 and 50 years old</t>
  </si>
  <si>
    <t>Note:</t>
  </si>
  <si>
    <t xml:space="preserve">       Private sector</t>
  </si>
  <si>
    <t xml:space="preserve"> Private sector</t>
  </si>
  <si>
    <t xml:space="preserve">          2032–36</t>
  </si>
  <si>
    <t xml:space="preserve">          2037–41</t>
  </si>
  <si>
    <t>diameter</t>
  </si>
  <si>
    <t>class (cm)</t>
  </si>
  <si>
    <t xml:space="preserve">Top </t>
  </si>
  <si>
    <t xml:space="preserve">                                                Top diameter class (cm)</t>
  </si>
  <si>
    <r>
      <t xml:space="preserve">       volume (000 m</t>
    </r>
    <r>
      <rPr>
        <vertAlign val="superscript"/>
        <sz val="10"/>
        <color indexed="9"/>
        <rFont val="Verdana"/>
        <family val="2"/>
      </rPr>
      <t xml:space="preserve">3 </t>
    </r>
    <r>
      <rPr>
        <sz val="10"/>
        <color indexed="9"/>
        <rFont val="Verdana"/>
        <family val="2"/>
      </rPr>
      <t>obs)</t>
    </r>
  </si>
  <si>
    <t xml:space="preserve">            area (000 ha)</t>
  </si>
  <si>
    <t xml:space="preserve">   All conifers</t>
  </si>
  <si>
    <t xml:space="preserve">        All conifers</t>
  </si>
  <si>
    <t xml:space="preserve"> Forecast period</t>
  </si>
  <si>
    <t xml:space="preserve">      Private sector</t>
  </si>
  <si>
    <t xml:space="preserve">    All conifers</t>
  </si>
  <si>
    <r>
      <t xml:space="preserve">            (m</t>
    </r>
    <r>
      <rPr>
        <vertAlign val="superscript"/>
        <sz val="10"/>
        <color indexed="9"/>
        <rFont val="Verdana"/>
        <family val="2"/>
      </rPr>
      <t xml:space="preserve">3 </t>
    </r>
    <r>
      <rPr>
        <sz val="10"/>
        <color indexed="9"/>
        <rFont val="Verdana"/>
        <family val="2"/>
      </rPr>
      <t>ha</t>
    </r>
    <r>
      <rPr>
        <vertAlign val="superscript"/>
        <sz val="10"/>
        <color indexed="9"/>
        <rFont val="Verdana"/>
        <family val="2"/>
      </rPr>
      <t xml:space="preserve">-1 </t>
    </r>
    <r>
      <rPr>
        <sz val="10"/>
        <color indexed="9"/>
        <rFont val="Verdana"/>
        <family val="2"/>
      </rPr>
      <t>yr</t>
    </r>
    <r>
      <rPr>
        <vertAlign val="superscript"/>
        <sz val="10"/>
        <color indexed="9"/>
        <rFont val="Verdana"/>
        <family val="2"/>
      </rPr>
      <t>-1</t>
    </r>
    <r>
      <rPr>
        <sz val="10"/>
        <color indexed="9"/>
        <rFont val="Verdana"/>
        <family val="2"/>
      </rPr>
      <t>)</t>
    </r>
  </si>
  <si>
    <t xml:space="preserve">        per period</t>
  </si>
  <si>
    <t xml:space="preserve">          av. Ann.</t>
  </si>
  <si>
    <t xml:space="preserve">       per period</t>
  </si>
  <si>
    <t>FE/FLS/NRW/FS</t>
  </si>
  <si>
    <t>FE</t>
  </si>
  <si>
    <t>FLS</t>
  </si>
  <si>
    <t>FE/FLS/NRW</t>
  </si>
  <si>
    <t>FE (%)</t>
  </si>
  <si>
    <t>FLS (%)</t>
  </si>
  <si>
    <t>forecast FE/FLS/NRW</t>
  </si>
  <si>
    <t>actual FE/FLS/NRW</t>
  </si>
  <si>
    <t xml:space="preserve">          2022-26</t>
  </si>
  <si>
    <t xml:space="preserve">          2027-31</t>
  </si>
  <si>
    <t xml:space="preserve">          2042–46</t>
  </si>
  <si>
    <t xml:space="preserve">   2022-26</t>
  </si>
  <si>
    <t xml:space="preserve">   2027-31</t>
  </si>
  <si>
    <t xml:space="preserve">   2032-36</t>
  </si>
  <si>
    <t xml:space="preserve">   2042–46</t>
  </si>
  <si>
    <t>Data table fell years set here &gt;&gt;</t>
  </si>
  <si>
    <t>2022-26</t>
  </si>
  <si>
    <t>2027-31</t>
  </si>
  <si>
    <t>2032-36</t>
  </si>
  <si>
    <t>2037-41</t>
  </si>
  <si>
    <t>2042-46</t>
  </si>
  <si>
    <t>Private Sector</t>
  </si>
  <si>
    <t>Data sources</t>
  </si>
  <si>
    <t>Folder</t>
  </si>
  <si>
    <t>File name</t>
  </si>
  <si>
    <t>GB Private Sector</t>
  </si>
  <si>
    <t>NIreland Private Sector</t>
  </si>
  <si>
    <t>Overdue Runs</t>
  </si>
  <si>
    <t>Zero Int Runs</t>
  </si>
  <si>
    <t>N-Ireland data</t>
  </si>
  <si>
    <t>Set UK Public bodies here</t>
  </si>
  <si>
    <t>Set GB Public bodies here</t>
  </si>
  <si>
    <t>100yr Runs</t>
  </si>
  <si>
    <t>U:\National Forest Inventory\Production Forecast\PF2020_Forecast\PF2020 Private Sector Forecasts\Cycle2 New\New Model\5 NFI_2020_100YrFcst TargetDiameter\Tabulations</t>
  </si>
  <si>
    <t>Cycle2NEW_TD_thinplusfell</t>
  </si>
  <si>
    <t>NFI_Cycle2New_PeriodicNetInc_StratMgmt</t>
  </si>
  <si>
    <t>NFI_Cycle2New_YearlyStandingVolume_StratMgmt</t>
  </si>
  <si>
    <t>NFI_Cycle2New_StandingVolume_StratMgmt</t>
  </si>
  <si>
    <t>U:\National Forest Inventory\Production Forecast\PF2020_Forecast\PF2020 Private Sector Forecasts\Cycle2 New\New Model\6 NFI_2020_Overdue TargetDiameter\Tabulations</t>
  </si>
  <si>
    <t>NFI_Cycle2New_InconsistentFell_Overdue</t>
  </si>
  <si>
    <t>U:\National Forest Inventory\Production Forecast\PF2020_Forecast\PF2020 Private Sector Forecasts\Cycle2 New\New Model\2 NFI_2020_100YrZI CurrentStocks\Tabulations</t>
  </si>
  <si>
    <t>NFI_Cycle2New_StockedArea_ZI</t>
  </si>
  <si>
    <t>NFI_Cycle2New_YearlyStandingVolume_ZI</t>
  </si>
  <si>
    <t>U:\National Forest Inventory\Production Forecast\PF2020_Forecast\PF2020 Northern Ireland Forecasts</t>
  </si>
  <si>
    <t>2020 FR format  25 year_forecast_of_softwood_availability_spreadsheet</t>
  </si>
  <si>
    <t>NO DATA</t>
  </si>
  <si>
    <t>UNSURE HOW TO AVERAGE</t>
  </si>
  <si>
    <t>U:\National Forest Inventory\Production Forecast\PF2020_Forecast\PF2020 Public Forest Estate Forecasts\By Region\2 GB2020_ManPlan100\Tabulations</t>
  </si>
  <si>
    <t>GB+NI (Calculated)</t>
  </si>
  <si>
    <t>Mean YC</t>
  </si>
  <si>
    <t>2042–46</t>
  </si>
  <si>
    <t>NFI Interim Report - 25-year forecast of softwood timber availability 2022</t>
  </si>
  <si>
    <t>FCGB15_areabyageclass_FNF2020</t>
  </si>
  <si>
    <t>NFI_Cycle2New_StockedAreaByAgeClass_StratMgmt</t>
  </si>
  <si>
    <t>The forecast of softwood availability for the UK forest estate is an average of xx.x million m3  of softwood timber per annum over the 25-year period. The forecast for England is an average of xx.x million m3  per annum; for Scotland xx.x million m3; for Wales xx.x million m3; and for Northern Ireland xx.x million m3. </t>
  </si>
  <si>
    <t>start</t>
  </si>
  <si>
    <t>FC+PS</t>
  </si>
  <si>
    <t>average</t>
  </si>
  <si>
    <t>min</t>
  </si>
  <si>
    <t>max</t>
  </si>
  <si>
    <t>end</t>
  </si>
  <si>
    <t>2022-2026</t>
  </si>
  <si>
    <t>2042-2046</t>
  </si>
  <si>
    <t>25 year average</t>
  </si>
  <si>
    <t>The FE/FLS/NRW estate is projected to generate an average of x.x million m3 per annum for the next 25 years, if existing forest management plans are followed and production is not constrained. In the first five-year period (2022–26) x.x million m3 per annum would be potentially available and this will reduce to an average of x.x million m3 per annum in the final five-year period (2042–46). In addition, availability from the FS estate is forecast to average x.x million m3 per annum over the same 25 years</t>
  </si>
  <si>
    <t>The potential availability of softwood timber from the Private sector estate for the UK is forecast to average xx.x million m3  per annum for the next 25 years. This assumes a management scenario of maximising timber productivity. The forecast for England is an average is x.x million m3 per annum; for Scotland x.x million m3 per annum; for Wales x.x million m3 per annum; and for Northern Ireland x.x million m3 per annum. Potential availability amounts to x.x million m3 per annum in the first five-year period, with maximum annual availability of xx.x million m3 per annum occurring in the period 2027–31. </t>
  </si>
  <si>
    <t>UK 25 year average</t>
  </si>
  <si>
    <t>England 25 year average</t>
  </si>
  <si>
    <t>Scotland 25 year average</t>
  </si>
  <si>
    <t>Wales 25 year average</t>
  </si>
  <si>
    <t>NI 25 year average</t>
  </si>
  <si>
    <t>UK start</t>
  </si>
  <si>
    <t>UK max</t>
  </si>
  <si>
    <t>Wales NRW from 2022</t>
  </si>
  <si>
    <t>GB uses NRW 2022 (rather than 2021)</t>
  </si>
  <si>
    <t>% of spruce (SS &amp; NS)</t>
  </si>
  <si>
    <t>% of spruce</t>
  </si>
  <si>
    <t>spruces</t>
  </si>
  <si>
    <t>Forecast PS TD</t>
  </si>
  <si>
    <t>forecast PS BPDAMS</t>
  </si>
  <si>
    <t>forecast all BPDAMS</t>
  </si>
  <si>
    <t>Forecast All TD</t>
  </si>
  <si>
    <t>forecast PS TD</t>
  </si>
  <si>
    <t>forecast all TD</t>
  </si>
  <si>
    <t>thinning plus felling volumes FC + PS - softwood availability</t>
  </si>
  <si>
    <t>Metadata</t>
  </si>
  <si>
    <t>(Total Volumes only)</t>
  </si>
  <si>
    <t>(RWA)</t>
  </si>
  <si>
    <t>(Periodic Standing Volume)</t>
  </si>
  <si>
    <t>(Totals Volumes Only)</t>
  </si>
  <si>
    <t>(Periodic Increment)</t>
  </si>
  <si>
    <t>(opening volumes per period)</t>
  </si>
  <si>
    <t>(FE/FLS/NRW)</t>
  </si>
  <si>
    <t>(Private Sector)</t>
  </si>
  <si>
    <t>(Total Volumes Only)</t>
  </si>
  <si>
    <t>Target Diameter</t>
  </si>
  <si>
    <t>Stocked area Thousands ha</t>
  </si>
  <si>
    <t>Modified biological potential</t>
  </si>
  <si>
    <t>Increase</t>
  </si>
  <si>
    <t>100yr BPDAMS - Overdue Runs</t>
  </si>
  <si>
    <t>Last updated</t>
  </si>
  <si>
    <t>Last updated - Public:</t>
  </si>
  <si>
    <t>Last updated - Private:</t>
  </si>
  <si>
    <t>Last updated - Public BPDAMS:</t>
  </si>
  <si>
    <t>Last updated - Private BPDAMS:</t>
  </si>
  <si>
    <t>GB Public Forest Estate</t>
  </si>
  <si>
    <t>FE/FLS/NRW =</t>
  </si>
  <si>
    <t>FE/FLS/NRW/FS =</t>
  </si>
  <si>
    <t>Text for Forest Plans abbreviations that appear in tables and figures&gt;&gt;</t>
  </si>
  <si>
    <r>
      <t>Standing volume 
Million m</t>
    </r>
    <r>
      <rPr>
        <vertAlign val="superscript"/>
        <sz val="10"/>
        <color theme="0"/>
        <rFont val="Verdana"/>
        <family val="2"/>
      </rPr>
      <t>3</t>
    </r>
  </si>
  <si>
    <r>
      <t>Standing Volume Million m</t>
    </r>
    <r>
      <rPr>
        <vertAlign val="superscript"/>
        <sz val="10"/>
        <color theme="0"/>
        <rFont val="Verdana"/>
        <family val="2"/>
      </rPr>
      <t>3</t>
    </r>
  </si>
  <si>
    <r>
      <t>Standing volume Million m</t>
    </r>
    <r>
      <rPr>
        <vertAlign val="superscript"/>
        <sz val="10"/>
        <color theme="0"/>
        <rFont val="Verdana"/>
        <family val="2"/>
      </rPr>
      <t>3</t>
    </r>
  </si>
  <si>
    <t>Public Forest Estate</t>
  </si>
  <si>
    <r>
      <t xml:space="preserve">Table 6 </t>
    </r>
    <r>
      <rPr>
        <sz val="10"/>
        <rFont val="Verdana"/>
        <family val="2"/>
      </rPr>
      <t xml:space="preserve"> Overdue timber at 31 March 2021</t>
    </r>
  </si>
  <si>
    <t xml:space="preserve">                     Top diameter class (cm)</t>
  </si>
  <si>
    <t>This table included to allow comparison to confirm split tables below have correct values</t>
  </si>
  <si>
    <t>All Diameter Classes</t>
  </si>
  <si>
    <r>
      <t xml:space="preserve">Table 1 </t>
    </r>
    <r>
      <rPr>
        <sz val="10"/>
        <rFont val="Verdana"/>
        <family val="2"/>
      </rPr>
      <t xml:space="preserve"> Stocked area of conifers at 31 March 2021</t>
    </r>
  </si>
  <si>
    <r>
      <t xml:space="preserve">Table 2  </t>
    </r>
    <r>
      <rPr>
        <sz val="10"/>
        <rFont val="Verdana"/>
        <family val="2"/>
      </rPr>
      <t>Standing volume of conifers at 31 March 2021</t>
    </r>
  </si>
  <si>
    <r>
      <t xml:space="preserve">Figure 1  </t>
    </r>
    <r>
      <rPr>
        <sz val="10"/>
        <rFont val="Verdana"/>
        <family val="2"/>
      </rPr>
      <t>25-year forecast of softwood timber availability for Public Forest Estate and Private sector estates in the UK</t>
    </r>
  </si>
  <si>
    <r>
      <rPr>
        <b/>
        <sz val="10"/>
        <rFont val="Verdana"/>
        <family val="2"/>
      </rPr>
      <t xml:space="preserve">Table 4 </t>
    </r>
    <r>
      <rPr>
        <sz val="10"/>
        <rFont val="Verdana"/>
        <family val="2"/>
      </rPr>
      <t xml:space="preserve"> Breakdown of the softwood forecast volume (000 m</t>
    </r>
    <r>
      <rPr>
        <vertAlign val="superscript"/>
        <sz val="10"/>
        <rFont val="Verdana"/>
        <family val="2"/>
      </rPr>
      <t>3</t>
    </r>
    <r>
      <rPr>
        <sz val="10"/>
        <rFont val="Verdana"/>
        <family val="2"/>
      </rPr>
      <t xml:space="preserve"> obs) by country, top diameter class and forecast period</t>
    </r>
  </si>
  <si>
    <r>
      <t xml:space="preserve">Figure 2  </t>
    </r>
    <r>
      <rPr>
        <sz val="10"/>
        <rFont val="Verdana"/>
        <family val="2"/>
      </rPr>
      <t>25-year forecast of softwood timber availability for Public Forest Estate and Private sector estates in the UK by country</t>
    </r>
  </si>
  <si>
    <t xml:space="preserve">              Top diameter class (cm)</t>
  </si>
  <si>
    <t>Summary_Thinplusfell_100year_reg_SRMP_V3</t>
  </si>
  <si>
    <t>Summary_periodic_net_inc_SRMP_V3</t>
  </si>
  <si>
    <t>Summary_PeriodicStandingVolume_SRMP_V3</t>
  </si>
  <si>
    <t>Summary_100yr_StockedArea_SR_ForecasteableNonForecastable_V3a</t>
  </si>
  <si>
    <t>Summary_AnnualStandingVolumeF_100year_region_SRMP_V3a</t>
  </si>
  <si>
    <t>17.06.22 JG</t>
  </si>
  <si>
    <t>20.06.22 LH</t>
  </si>
  <si>
    <t>Sitka and Norway</t>
  </si>
  <si>
    <t>Area in 000 ha</t>
  </si>
  <si>
    <t>Not required</t>
  </si>
  <si>
    <t>Mark Swan</t>
  </si>
  <si>
    <t>23.06.22 JG</t>
  </si>
  <si>
    <t>24.6.22 JG</t>
  </si>
  <si>
    <t>go to Table 11</t>
  </si>
  <si>
    <t>North West England</t>
  </si>
  <si>
    <t>North East England</t>
  </si>
  <si>
    <t>Yorkshire and the Humber</t>
  </si>
  <si>
    <t>East Midlands</t>
  </si>
  <si>
    <t>East England</t>
  </si>
  <si>
    <t>South East England and London</t>
  </si>
  <si>
    <t>South West England</t>
  </si>
  <si>
    <t>West Midlands</t>
  </si>
  <si>
    <t>East Scotland</t>
  </si>
  <si>
    <t>North Scotland</t>
  </si>
  <si>
    <t>North East Scotland</t>
  </si>
  <si>
    <t>South Scotland</t>
  </si>
  <si>
    <t>West Scotland</t>
  </si>
  <si>
    <t xml:space="preserve">       area (000 ha)</t>
  </si>
  <si>
    <t>27.06.22 LH</t>
  </si>
  <si>
    <t>0 to 7</t>
  </si>
  <si>
    <t>7 to 10</t>
  </si>
  <si>
    <t>10 to 15</t>
  </si>
  <si>
    <t>15 to 20</t>
  </si>
  <si>
    <t>20 to 30</t>
  </si>
  <si>
    <t>30 to 40</t>
  </si>
  <si>
    <t>40 to 60</t>
  </si>
  <si>
    <t>60 to 80</t>
  </si>
  <si>
    <t>80+</t>
  </si>
  <si>
    <r>
      <t>volume in 000 m</t>
    </r>
    <r>
      <rPr>
        <vertAlign val="superscript"/>
        <sz val="10"/>
        <rFont val="Verdana"/>
        <family val="2"/>
      </rPr>
      <t>3</t>
    </r>
  </si>
  <si>
    <t>Figure 99 GB Standing volume by DBH class</t>
  </si>
  <si>
    <t>Table 88 stand volume by dbh class</t>
  </si>
  <si>
    <t>dbh class</t>
  </si>
  <si>
    <t>28.6.22 JG</t>
  </si>
  <si>
    <t>01.07.22 LH</t>
  </si>
  <si>
    <t xml:space="preserve">   2037–41</t>
  </si>
  <si>
    <t>Unallocated overdue</t>
  </si>
  <si>
    <t>2012-16</t>
  </si>
  <si>
    <t>2017-21</t>
  </si>
  <si>
    <t>Cumulative production</t>
  </si>
  <si>
    <t>2020 (BPDAMS)</t>
  </si>
  <si>
    <t>2020 (Trgt diameter)</t>
  </si>
  <si>
    <t>average annual volume in periods</t>
  </si>
  <si>
    <t>cumulative production over first 5 periods of the forecast</t>
  </si>
  <si>
    <t>Allocated overdue</t>
  </si>
  <si>
    <r>
      <t>Table 3</t>
    </r>
    <r>
      <rPr>
        <sz val="10"/>
        <rFont val="Verdana"/>
        <family val="2"/>
      </rPr>
      <t xml:space="preserve"> 25-year forecast of softwood availability; average annual volumes within periods</t>
    </r>
  </si>
  <si>
    <r>
      <rPr>
        <b/>
        <sz val="10"/>
        <rFont val="Verdana"/>
        <family val="2"/>
      </rPr>
      <t xml:space="preserve">Table 5  </t>
    </r>
    <r>
      <rPr>
        <sz val="10"/>
        <rFont val="Verdana"/>
        <family val="2"/>
      </rPr>
      <t>Percentage spruce in the forecast softwood volume by country, sector, top diameter class and forecast period</t>
    </r>
  </si>
  <si>
    <r>
      <t xml:space="preserve">Table 12  </t>
    </r>
    <r>
      <rPr>
        <sz val="10"/>
        <rFont val="Verdana"/>
        <family val="2"/>
      </rPr>
      <t>Coniferous mean yield classes for GB</t>
    </r>
  </si>
  <si>
    <r>
      <t xml:space="preserve">Table 11  </t>
    </r>
    <r>
      <rPr>
        <sz val="10"/>
        <rFont val="Verdana"/>
        <family val="2"/>
      </rPr>
      <t>Overdue area and volume under management scenarios - GB Private Sector</t>
    </r>
  </si>
  <si>
    <r>
      <t>Table 10</t>
    </r>
    <r>
      <rPr>
        <sz val="10"/>
        <rFont val="Verdana"/>
        <family val="2"/>
      </rPr>
      <t xml:space="preserve">  25-year forecast of coniferous net increment; average annual volumes within periods</t>
    </r>
  </si>
  <si>
    <r>
      <t>Table 9</t>
    </r>
    <r>
      <rPr>
        <sz val="10"/>
        <rFont val="Verdana"/>
        <family val="2"/>
      </rPr>
      <t xml:space="preserve">  25-year forecast of coniferous standing volume; average annual volumes within periods</t>
    </r>
  </si>
  <si>
    <r>
      <t xml:space="preserve">Table 7  </t>
    </r>
    <r>
      <rPr>
        <sz val="10"/>
        <rFont val="Verdana"/>
        <family val="2"/>
      </rPr>
      <t>Standing volume by country and stand mean dbh class for GB</t>
    </r>
  </si>
  <si>
    <r>
      <t xml:space="preserve">Table 8 </t>
    </r>
    <r>
      <rPr>
        <sz val="10"/>
        <rFont val="Verdana"/>
        <family val="2"/>
      </rPr>
      <t xml:space="preserve"> Clearfelled area at 31 March 2021</t>
    </r>
  </si>
  <si>
    <r>
      <t xml:space="preserve">Figure 9  </t>
    </r>
    <r>
      <rPr>
        <sz val="10"/>
        <rFont val="Verdana"/>
        <family val="2"/>
      </rPr>
      <t>Actual production of softwood timber volume and forecast of softwood timber availability for GB</t>
    </r>
  </si>
  <si>
    <r>
      <t xml:space="preserve">Figure 4  </t>
    </r>
    <r>
      <rPr>
        <sz val="10"/>
        <rFont val="Verdana"/>
        <family val="2"/>
      </rPr>
      <t>25-year forecast of average annual coniferous standing volume</t>
    </r>
  </si>
  <si>
    <r>
      <t>Figure 5</t>
    </r>
    <r>
      <rPr>
        <sz val="10"/>
        <rFont val="Verdana"/>
        <family val="2"/>
      </rPr>
      <t xml:space="preserve">  25-year forecast of average annual coniferous net increment</t>
    </r>
  </si>
  <si>
    <r>
      <t>Figure 6</t>
    </r>
    <r>
      <rPr>
        <sz val="10"/>
        <rFont val="Verdana"/>
        <family val="2"/>
      </rPr>
      <t xml:space="preserve">  25-year summary of softwood standing volume, increment and availability by country - GB Public Forest Estate</t>
    </r>
  </si>
  <si>
    <r>
      <t>Figure 7</t>
    </r>
    <r>
      <rPr>
        <sz val="10"/>
        <rFont val="Verdana"/>
        <family val="2"/>
      </rPr>
      <t xml:space="preserve">  25-year summary of softwood standing volume, increment and availability by country - Private Sector</t>
    </r>
  </si>
  <si>
    <r>
      <t xml:space="preserve">Figure 8  </t>
    </r>
    <r>
      <rPr>
        <sz val="10"/>
        <rFont val="Verdana"/>
        <family val="2"/>
      </rPr>
      <t>All conifers - area by age class and ownership for GB</t>
    </r>
  </si>
  <si>
    <t>2022-46</t>
  </si>
  <si>
    <t>min (public)</t>
  </si>
  <si>
    <t>max (public)</t>
  </si>
  <si>
    <t>Softwood availability for the UK changes over the period of the forecast; it increases from 18.1 million m3 per annum in 2022–26 to 19.3 million m3  per annum in 2032–36 before reducing to 16.8 million m3  per annum in 2042–46.</t>
  </si>
  <si>
    <t>actual from FC statistics time series data</t>
  </si>
  <si>
    <t>go to Table 12</t>
  </si>
  <si>
    <t>go to Table 17</t>
  </si>
  <si>
    <r>
      <t xml:space="preserve">Figure 3  </t>
    </r>
    <r>
      <rPr>
        <sz val="10"/>
        <rFont val="Verdana"/>
        <family val="2"/>
      </rPr>
      <t>Standing coniferous timber volume by sector and stand mean dbh class for GB</t>
    </r>
  </si>
  <si>
    <r>
      <t xml:space="preserve">Table 17 </t>
    </r>
    <r>
      <rPr>
        <sz val="10"/>
        <rFont val="Verdana"/>
        <family val="2"/>
      </rPr>
      <t>Cumulative volume production for the first five periods of each forecast; average annual volume within period</t>
    </r>
  </si>
  <si>
    <t xml:space="preserve">          2027–31</t>
  </si>
  <si>
    <t xml:space="preserve">          2022–26</t>
  </si>
  <si>
    <t>All diameter</t>
  </si>
  <si>
    <t>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</si>
</sst>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0;\-#,##0;&quot;-&quot;"/>
    <numFmt numFmtId="166" formatCode="#,##0.0_ ;\-#,##0.0\ "/>
    <numFmt numFmtId="167" formatCode="#,##0_ ;[Red]\-#,##0\ "/>
    <numFmt numFmtId="168" formatCode="0.0"/>
    <numFmt numFmtId="169" formatCode="#,##0;\-#,##0;&quot;–&quot;"/>
    <numFmt numFmtId="170" formatCode="#,##0.000"/>
  </numFmts>
  <fonts count="70" x14ac:knownFonts="1">
    <font>
      <sz val="10"/>
      <name val="Verdana"/>
    </font>
    <font>
      <sz val="10"/>
      <name val="Verdana"/>
      <family val="2"/>
    </font>
    <font>
      <sz val="10"/>
      <name val="Verdana"/>
      <family val="2"/>
    </font>
    <font>
      <sz val="10"/>
      <color theme="1"/>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10"/>
      <name val="Verdana"/>
      <family val="2"/>
    </font>
    <font>
      <sz val="8"/>
      <name val="Verdana"/>
      <family val="2"/>
    </font>
    <font>
      <b/>
      <sz val="10"/>
      <name val="Verdana"/>
      <family val="2"/>
    </font>
    <font>
      <sz val="10"/>
      <color indexed="9"/>
      <name val="Verdana"/>
      <family val="2"/>
    </font>
    <font>
      <sz val="10"/>
      <name val="Century Gothic"/>
      <family val="2"/>
    </font>
    <font>
      <sz val="10"/>
      <name val="Century Gothic"/>
      <family val="2"/>
    </font>
    <font>
      <vertAlign val="superscript"/>
      <sz val="10"/>
      <color indexed="9"/>
      <name val="Verdana"/>
      <family val="2"/>
    </font>
    <font>
      <b/>
      <sz val="10"/>
      <name val="Verdana"/>
      <family val="2"/>
    </font>
    <font>
      <sz val="11"/>
      <color indexed="8"/>
      <name val="Verdana"/>
      <family val="2"/>
    </font>
    <font>
      <sz val="11"/>
      <color indexed="9"/>
      <name val="Verdana"/>
      <family val="2"/>
    </font>
    <font>
      <sz val="11"/>
      <color indexed="20"/>
      <name val="Verdana"/>
      <family val="2"/>
    </font>
    <font>
      <b/>
      <sz val="11"/>
      <color indexed="52"/>
      <name val="Verdana"/>
      <family val="2"/>
    </font>
    <font>
      <b/>
      <sz val="11"/>
      <color indexed="9"/>
      <name val="Verdana"/>
      <family val="2"/>
    </font>
    <font>
      <i/>
      <sz val="11"/>
      <color indexed="23"/>
      <name val="Verdana"/>
      <family val="2"/>
    </font>
    <font>
      <sz val="11"/>
      <color indexed="17"/>
      <name val="Verdana"/>
      <family val="2"/>
    </font>
    <font>
      <b/>
      <sz val="15"/>
      <color indexed="62"/>
      <name val="Verdana"/>
      <family val="2"/>
    </font>
    <font>
      <b/>
      <sz val="13"/>
      <color indexed="62"/>
      <name val="Verdana"/>
      <family val="2"/>
    </font>
    <font>
      <b/>
      <sz val="11"/>
      <color indexed="62"/>
      <name val="Verdana"/>
      <family val="2"/>
    </font>
    <font>
      <u/>
      <sz val="10"/>
      <color indexed="12"/>
      <name val="Arial"/>
      <family val="2"/>
    </font>
    <font>
      <sz val="11"/>
      <color indexed="62"/>
      <name val="Verdana"/>
      <family val="2"/>
    </font>
    <font>
      <sz val="11"/>
      <color indexed="52"/>
      <name val="Verdana"/>
      <family val="2"/>
    </font>
    <font>
      <sz val="11"/>
      <color indexed="60"/>
      <name val="Verdana"/>
      <family val="2"/>
    </font>
    <font>
      <sz val="10"/>
      <name val="Verdana"/>
      <family val="2"/>
    </font>
    <font>
      <sz val="10"/>
      <name val="Arial"/>
      <family val="2"/>
    </font>
    <font>
      <b/>
      <sz val="11"/>
      <color indexed="63"/>
      <name val="Verdana"/>
      <family val="2"/>
    </font>
    <font>
      <b/>
      <sz val="18"/>
      <color indexed="62"/>
      <name val="Verdana"/>
      <family val="2"/>
    </font>
    <font>
      <b/>
      <sz val="11"/>
      <color indexed="8"/>
      <name val="Verdana"/>
      <family val="2"/>
    </font>
    <font>
      <sz val="11"/>
      <color indexed="10"/>
      <name val="Verdana"/>
      <family val="2"/>
    </font>
    <font>
      <b/>
      <sz val="10"/>
      <color indexed="57"/>
      <name val="Verdana"/>
      <family val="2"/>
    </font>
    <font>
      <b/>
      <sz val="10"/>
      <color indexed="60"/>
      <name val="Verdana"/>
      <family val="2"/>
    </font>
    <font>
      <b/>
      <sz val="10"/>
      <color indexed="10"/>
      <name val="Verdana"/>
      <family val="2"/>
    </font>
    <font>
      <i/>
      <sz val="10"/>
      <name val="Verdana"/>
      <family val="2"/>
    </font>
    <font>
      <b/>
      <i/>
      <sz val="10"/>
      <name val="Verdana"/>
      <family val="2"/>
    </font>
    <font>
      <i/>
      <sz val="10"/>
      <color indexed="9"/>
      <name val="Verdana"/>
      <family val="2"/>
    </font>
    <font>
      <sz val="10"/>
      <color indexed="9"/>
      <name val="Verdana"/>
      <family val="2"/>
    </font>
    <font>
      <sz val="10"/>
      <color indexed="57"/>
      <name val="Verdana"/>
      <family val="2"/>
    </font>
    <font>
      <vertAlign val="superscript"/>
      <sz val="10"/>
      <name val="Verdana"/>
      <family val="2"/>
    </font>
    <font>
      <sz val="10"/>
      <color theme="0"/>
      <name val="Verdana"/>
      <family val="2"/>
    </font>
    <font>
      <vertAlign val="superscript"/>
      <sz val="10"/>
      <color theme="0"/>
      <name val="Verdana"/>
      <family val="2"/>
    </font>
    <font>
      <b/>
      <sz val="10"/>
      <color theme="0"/>
      <name val="Verdana"/>
      <family val="2"/>
    </font>
    <font>
      <sz val="10"/>
      <color rgb="FF000000"/>
      <name val="Verdana"/>
      <family val="2"/>
    </font>
    <font>
      <i/>
      <sz val="10"/>
      <color theme="0"/>
      <name val="Verdana"/>
      <family val="2"/>
    </font>
    <font>
      <b/>
      <sz val="10"/>
      <color rgb="FFFFFFFF"/>
      <name val="Verdana"/>
      <family val="2"/>
    </font>
    <font>
      <sz val="10"/>
      <color rgb="FFFFFFFF"/>
      <name val="Verdana"/>
      <family val="2"/>
    </font>
    <font>
      <b/>
      <sz val="10"/>
      <color rgb="FF000000"/>
      <name val="Verdana"/>
      <family val="2"/>
    </font>
    <font>
      <sz val="10.5"/>
      <name val="Verdana"/>
      <family val="2"/>
    </font>
    <font>
      <i/>
      <sz val="10.5"/>
      <name val="Verdana"/>
      <family val="2"/>
    </font>
    <font>
      <b/>
      <sz val="10.5"/>
      <name val="Verdana"/>
      <family val="2"/>
    </font>
    <font>
      <b/>
      <i/>
      <sz val="10.5"/>
      <name val="Verdana"/>
      <family val="2"/>
    </font>
    <font>
      <u/>
      <sz val="12"/>
      <color rgb="FF00B0F0"/>
      <name val="Arial"/>
      <family val="2"/>
    </font>
    <font>
      <sz val="10"/>
      <color rgb="FFFF0000"/>
      <name val="Verdana"/>
      <family val="2"/>
    </font>
    <font>
      <u/>
      <sz val="12"/>
      <name val="Arial"/>
      <family val="2"/>
    </font>
    <font>
      <sz val="12"/>
      <name val="Verdana"/>
      <family val="2"/>
    </font>
    <font>
      <b/>
      <sz val="10"/>
      <color rgb="FFFF0000"/>
      <name val="Verdana"/>
      <family val="2"/>
    </font>
    <font>
      <sz val="8"/>
      <name val="Verdana"/>
      <family val="2"/>
    </font>
    <font>
      <sz val="9"/>
      <name val="Verdana"/>
      <family val="2"/>
    </font>
    <font>
      <b/>
      <sz val="14"/>
      <name val="Verdana"/>
      <family val="2"/>
    </font>
    <font>
      <b/>
      <u/>
      <sz val="10"/>
      <color rgb="FFFF0000"/>
      <name val="Verdana"/>
      <family val="2"/>
    </font>
    <font>
      <sz val="9"/>
      <color rgb="FFFF0000"/>
      <name val="Verdana"/>
      <family val="2"/>
    </font>
  </fonts>
  <fills count="63">
    <fill>
      <patternFill patternType="none"/>
    </fill>
    <fill>
      <patternFill patternType="gray125"/>
    </fill>
    <fill>
      <patternFill patternType="solid">
        <fgColor indexed="27"/>
      </patternFill>
    </fill>
    <fill>
      <patternFill patternType="solid">
        <fgColor indexed="34"/>
      </patternFill>
    </fill>
    <fill>
      <patternFill patternType="solid">
        <fgColor indexed="15"/>
      </patternFill>
    </fill>
    <fill>
      <patternFill patternType="solid">
        <fgColor indexed="33"/>
      </patternFill>
    </fill>
    <fill>
      <patternFill patternType="solid">
        <fgColor indexed="23"/>
      </patternFill>
    </fill>
    <fill>
      <patternFill patternType="solid">
        <fgColor indexed="21"/>
      </patternFill>
    </fill>
    <fill>
      <patternFill patternType="solid">
        <fgColor indexed="8"/>
      </patternFill>
    </fill>
    <fill>
      <patternFill patternType="solid">
        <fgColor indexed="45"/>
      </patternFill>
    </fill>
    <fill>
      <patternFill patternType="solid">
        <fgColor indexed="35"/>
      </patternFill>
    </fill>
    <fill>
      <patternFill patternType="solid">
        <fgColor indexed="42"/>
      </patternFill>
    </fill>
    <fill>
      <patternFill patternType="solid">
        <fgColor indexed="47"/>
      </patternFill>
    </fill>
    <fill>
      <patternFill patternType="solid">
        <fgColor indexed="43"/>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60"/>
        <bgColor indexed="64"/>
      </patternFill>
    </fill>
    <fill>
      <patternFill patternType="solid">
        <fgColor indexed="59"/>
        <bgColor indexed="64"/>
      </patternFill>
    </fill>
    <fill>
      <patternFill patternType="solid">
        <fgColor indexed="58"/>
        <bgColor indexed="64"/>
      </patternFill>
    </fill>
    <fill>
      <patternFill patternType="solid">
        <fgColor indexed="1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9900"/>
        <bgColor indexed="64"/>
      </patternFill>
    </fill>
    <fill>
      <patternFill patternType="solid">
        <fgColor rgb="FF05401A"/>
        <bgColor indexed="64"/>
      </patternFill>
    </fill>
    <fill>
      <patternFill patternType="solid">
        <fgColor rgb="FF3B9946"/>
        <bgColor indexed="64"/>
      </patternFill>
    </fill>
    <fill>
      <patternFill patternType="solid">
        <fgColor theme="0" tint="-0.14996795556505021"/>
        <bgColor indexed="64"/>
      </patternFill>
    </fill>
    <fill>
      <patternFill patternType="solid">
        <fgColor rgb="FF1B4E83"/>
        <bgColor indexed="64"/>
      </patternFill>
    </fill>
    <fill>
      <patternFill patternType="solid">
        <fgColor rgb="FFE32E1A"/>
        <bgColor indexed="64"/>
      </patternFill>
    </fill>
    <fill>
      <patternFill patternType="solid">
        <fgColor rgb="FFFFC000"/>
        <bgColor indexed="64"/>
      </patternFill>
    </fill>
    <fill>
      <patternFill patternType="solid">
        <fgColor rgb="FFE32E30"/>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bgColor indexed="64"/>
      </patternFill>
    </fill>
    <fill>
      <patternFill patternType="solid">
        <fgColor rgb="FF3B9946"/>
        <bgColor rgb="FF000000"/>
      </patternFill>
    </fill>
    <fill>
      <patternFill patternType="solid">
        <fgColor rgb="FF05411A"/>
        <bgColor rgb="FF000000"/>
      </patternFill>
    </fill>
    <fill>
      <patternFill patternType="solid">
        <fgColor rgb="FF05401A"/>
        <bgColor rgb="FF000000"/>
      </patternFill>
    </fill>
    <fill>
      <patternFill patternType="solid">
        <fgColor rgb="FFD9D9D9"/>
        <bgColor rgb="FF000000"/>
      </patternFill>
    </fill>
    <fill>
      <patternFill patternType="solid">
        <fgColor rgb="FFA6A6A6"/>
        <bgColor rgb="FF000000"/>
      </patternFill>
    </fill>
    <fill>
      <patternFill patternType="solid">
        <fgColor rgb="FF1B4E83"/>
        <bgColor rgb="FF000000"/>
      </patternFill>
    </fill>
    <fill>
      <patternFill patternType="solid">
        <fgColor rgb="FFE32E30"/>
        <bgColor rgb="FF000000"/>
      </patternFill>
    </fill>
    <fill>
      <patternFill patternType="solid">
        <fgColor rgb="FFFFC000"/>
        <bgColor rgb="FF000000"/>
      </patternFill>
    </fill>
    <fill>
      <patternFill patternType="solid">
        <fgColor theme="3" tint="-0.249977111117893"/>
        <bgColor indexed="64"/>
      </patternFill>
    </fill>
    <fill>
      <patternFill patternType="solid">
        <fgColor rgb="FFFF000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7" tint="0.39994506668294322"/>
        <bgColor indexed="64"/>
      </patternFill>
    </fill>
    <fill>
      <patternFill patternType="solid">
        <fgColor rgb="FFF19698"/>
        <bgColor indexed="64"/>
      </patternFill>
    </fill>
    <fill>
      <patternFill patternType="solid">
        <fgColor theme="9" tint="0.39997558519241921"/>
        <bgColor indexed="64"/>
      </patternFill>
    </fill>
    <fill>
      <patternFill patternType="solid">
        <fgColor theme="0"/>
        <bgColor rgb="FF000000"/>
      </patternFill>
    </fill>
    <fill>
      <patternFill patternType="solid">
        <fgColor theme="9" tint="0.79998168889431442"/>
        <bgColor indexed="64"/>
      </patternFill>
    </fill>
    <fill>
      <patternFill patternType="solid">
        <fgColor theme="5" tint="0.39994506668294322"/>
        <bgColor indexed="64"/>
      </patternFill>
    </fill>
    <fill>
      <patternFill patternType="solid">
        <fgColor rgb="FF318C36"/>
        <bgColor indexed="64"/>
      </patternFill>
    </fill>
    <fill>
      <patternFill patternType="solid">
        <fgColor rgb="FF163A6F"/>
        <bgColor indexed="64"/>
      </patternFill>
    </fill>
    <fill>
      <patternFill patternType="solid">
        <fgColor rgb="FFCCFFCC"/>
        <bgColor indexed="64"/>
      </patternFill>
    </fill>
    <fill>
      <patternFill patternType="solid">
        <fgColor rgb="FFE6E6E6"/>
        <bgColor indexed="64"/>
      </patternFill>
    </fill>
    <fill>
      <patternFill patternType="solid">
        <fgColor rgb="FF074F28"/>
        <bgColor indexed="64"/>
      </patternFill>
    </fill>
    <fill>
      <patternFill patternType="solid">
        <fgColor rgb="FF074F28"/>
        <bgColor rgb="FF000000"/>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1"/>
      </bottom>
      <diagonal/>
    </border>
    <border>
      <left/>
      <right/>
      <top/>
      <bottom style="thick">
        <color indexed="15"/>
      </bottom>
      <diagonal/>
    </border>
    <border>
      <left/>
      <right/>
      <top/>
      <bottom style="medium">
        <color indexed="15"/>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1"/>
      </top>
      <bottom style="double">
        <color indexed="21"/>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57"/>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dashed">
        <color theme="0"/>
      </left>
      <right style="thin">
        <color theme="0"/>
      </right>
      <top/>
      <bottom style="thin">
        <color theme="0"/>
      </bottom>
      <diagonal/>
    </border>
    <border>
      <left style="dashed">
        <color theme="0"/>
      </left>
      <right style="thin">
        <color theme="0"/>
      </right>
      <top style="thin">
        <color theme="0"/>
      </top>
      <bottom style="thin">
        <color theme="0"/>
      </bottom>
      <diagonal/>
    </border>
    <border>
      <left style="dashed">
        <color theme="0"/>
      </left>
      <right style="thin">
        <color theme="0"/>
      </right>
      <top style="thin">
        <color theme="0"/>
      </top>
      <bottom style="dashed">
        <color theme="0"/>
      </bottom>
      <diagonal/>
    </border>
    <border>
      <left style="thin">
        <color theme="0"/>
      </left>
      <right style="dashed">
        <color theme="0"/>
      </right>
      <top style="thin">
        <color theme="0"/>
      </top>
      <bottom style="dashed">
        <color theme="0"/>
      </bottom>
      <diagonal/>
    </border>
    <border>
      <left/>
      <right style="dashed">
        <color theme="0"/>
      </right>
      <top/>
      <bottom style="dashed">
        <color theme="0"/>
      </bottom>
      <diagonal/>
    </border>
    <border>
      <left/>
      <right style="dashed">
        <color theme="0"/>
      </right>
      <top/>
      <bottom/>
      <diagonal/>
    </border>
    <border>
      <left style="thin">
        <color theme="0"/>
      </left>
      <right/>
      <top style="thin">
        <color theme="0"/>
      </top>
      <bottom style="dashed">
        <color theme="0"/>
      </bottom>
      <diagonal/>
    </border>
    <border>
      <left/>
      <right/>
      <top style="thin">
        <color indexed="9"/>
      </top>
      <bottom/>
      <diagonal/>
    </border>
    <border>
      <left/>
      <right/>
      <top/>
      <bottom style="thin">
        <color indexed="9"/>
      </bottom>
      <diagonal/>
    </border>
    <border>
      <left style="thin">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right style="thin">
        <color rgb="FFFFFFFF"/>
      </right>
      <top/>
      <bottom style="thin">
        <color rgb="FFFFFFFF"/>
      </bottom>
      <diagonal/>
    </border>
    <border>
      <left/>
      <right style="thin">
        <color rgb="FFFFFFFF"/>
      </right>
      <top/>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right style="thin">
        <color rgb="FFFFFFFF"/>
      </right>
      <top style="medium">
        <color rgb="FFFFFFFF"/>
      </top>
      <bottom/>
      <diagonal/>
    </border>
    <border>
      <left style="thin">
        <color rgb="FFFFFFFF"/>
      </left>
      <right/>
      <top style="medium">
        <color rgb="FFFFFFFF"/>
      </top>
      <bottom style="thin">
        <color rgb="FFFFFFFF"/>
      </bottom>
      <diagonal/>
    </border>
    <border>
      <left/>
      <right/>
      <top/>
      <bottom style="thin">
        <color theme="0"/>
      </bottom>
      <diagonal/>
    </border>
    <border>
      <left style="dashed">
        <color theme="0"/>
      </left>
      <right/>
      <top/>
      <bottom style="thin">
        <color theme="0"/>
      </bottom>
      <diagonal/>
    </border>
    <border>
      <left/>
      <right style="dashed">
        <color theme="0"/>
      </right>
      <top/>
      <bottom style="thin">
        <color theme="0"/>
      </bottom>
      <diagonal/>
    </border>
    <border>
      <left/>
      <right/>
      <top/>
      <bottom style="thin">
        <color rgb="FFFFFFFF"/>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theme="0"/>
      </top>
      <bottom/>
      <diagonal/>
    </border>
    <border>
      <left/>
      <right style="thin">
        <color indexed="64"/>
      </right>
      <top style="thin">
        <color theme="0"/>
      </top>
      <bottom/>
      <diagonal/>
    </border>
    <border>
      <left style="thin">
        <color theme="2"/>
      </left>
      <right/>
      <top/>
      <bottom/>
      <diagonal/>
    </border>
    <border>
      <left style="thin">
        <color indexed="64"/>
      </left>
      <right/>
      <top style="thin">
        <color theme="0"/>
      </top>
      <bottom/>
      <diagonal/>
    </border>
    <border>
      <left/>
      <right style="thin">
        <color theme="2"/>
      </right>
      <top/>
      <bottom/>
      <diagonal/>
    </border>
    <border>
      <left style="thin">
        <color auto="1"/>
      </left>
      <right/>
      <top/>
      <bottom style="thin">
        <color auto="1"/>
      </bottom>
      <diagonal/>
    </border>
    <border>
      <left style="thin">
        <color indexed="64"/>
      </left>
      <right style="thin">
        <color indexed="64"/>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top/>
      <bottom style="thin">
        <color indexed="9"/>
      </bottom>
      <diagonal/>
    </border>
    <border>
      <left style="thin">
        <color theme="2"/>
      </left>
      <right style="thin">
        <color indexed="64"/>
      </right>
      <top style="thin">
        <color theme="2"/>
      </top>
      <bottom/>
      <diagonal/>
    </border>
    <border>
      <left style="thin">
        <color indexed="64"/>
      </left>
      <right style="thin">
        <color theme="0"/>
      </right>
      <top style="thin">
        <color theme="2"/>
      </top>
      <bottom/>
      <diagonal/>
    </border>
    <border>
      <left style="thin">
        <color theme="0"/>
      </left>
      <right style="thin">
        <color indexed="64"/>
      </right>
      <top style="thin">
        <color theme="2"/>
      </top>
      <bottom/>
      <diagonal/>
    </border>
    <border>
      <left/>
      <right style="thin">
        <color indexed="9"/>
      </right>
      <top/>
      <bottom style="thin">
        <color indexed="9"/>
      </bottom>
      <diagonal/>
    </border>
  </borders>
  <cellStyleXfs count="51">
    <xf numFmtId="0" fontId="0" fillId="0" borderId="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1" fillId="9" borderId="0" applyNumberFormat="0" applyBorder="0" applyAlignment="0" applyProtection="0"/>
    <xf numFmtId="0" fontId="22" fillId="10" borderId="1" applyNumberFormat="0" applyAlignment="0" applyProtection="0"/>
    <xf numFmtId="0" fontId="23" fillId="5" borderId="2" applyNumberFormat="0" applyAlignment="0" applyProtection="0"/>
    <xf numFmtId="0" fontId="24" fillId="0" borderId="0" applyNumberFormat="0" applyFill="0" applyBorder="0" applyAlignment="0" applyProtection="0"/>
    <xf numFmtId="0" fontId="25" fillId="11"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12" borderId="1" applyNumberFormat="0" applyAlignment="0" applyProtection="0"/>
    <xf numFmtId="0" fontId="31" fillId="0" borderId="6" applyNumberFormat="0" applyFill="0" applyAlignment="0" applyProtection="0"/>
    <xf numFmtId="0" fontId="32" fillId="13" borderId="0" applyNumberFormat="0" applyBorder="0" applyAlignment="0" applyProtection="0"/>
    <xf numFmtId="0" fontId="33" fillId="0" borderId="0"/>
    <xf numFmtId="0" fontId="16" fillId="0" borderId="0"/>
    <xf numFmtId="0" fontId="15" fillId="0" borderId="0"/>
    <xf numFmtId="0" fontId="15" fillId="0" borderId="0"/>
    <xf numFmtId="0" fontId="34" fillId="13" borderId="7" applyNumberFormat="0" applyFont="0" applyAlignment="0" applyProtection="0"/>
    <xf numFmtId="0" fontId="35" fillId="1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cellStyleXfs>
  <cellXfs count="658">
    <xf numFmtId="0" fontId="0" fillId="0" borderId="0" xfId="0"/>
    <xf numFmtId="0" fontId="11" fillId="0" borderId="0" xfId="0" applyFont="1"/>
    <xf numFmtId="0" fontId="11" fillId="0" borderId="0" xfId="0" applyFont="1" applyBorder="1"/>
    <xf numFmtId="0" fontId="11" fillId="16" borderId="0" xfId="0" applyFont="1" applyFill="1"/>
    <xf numFmtId="0" fontId="11" fillId="16" borderId="0" xfId="0" applyFont="1" applyFill="1" applyAlignment="1">
      <alignment horizontal="left"/>
    </xf>
    <xf numFmtId="0" fontId="11" fillId="16" borderId="0" xfId="0" applyFont="1" applyFill="1" applyBorder="1"/>
    <xf numFmtId="0" fontId="11" fillId="16" borderId="0" xfId="0" applyFont="1" applyFill="1" applyBorder="1" applyAlignment="1">
      <alignment horizontal="left"/>
    </xf>
    <xf numFmtId="0" fontId="39" fillId="0" borderId="0" xfId="0" applyFont="1" applyBorder="1" applyAlignment="1">
      <alignment horizontal="center"/>
    </xf>
    <xf numFmtId="0" fontId="13" fillId="0" borderId="0" xfId="0" applyFont="1" applyFill="1" applyBorder="1" applyAlignment="1">
      <alignment horizontal="left" wrapText="1"/>
    </xf>
    <xf numFmtId="0" fontId="40" fillId="0" borderId="0" xfId="0" applyFont="1" applyFill="1" applyBorder="1" applyAlignment="1">
      <alignment horizontal="center" vertical="center" wrapText="1"/>
    </xf>
    <xf numFmtId="0" fontId="11" fillId="0" borderId="0" xfId="0" applyFont="1" applyAlignment="1"/>
    <xf numFmtId="0" fontId="41" fillId="0" borderId="0" xfId="0" applyFont="1" applyBorder="1" applyAlignment="1">
      <alignment wrapText="1"/>
    </xf>
    <xf numFmtId="0" fontId="41" fillId="0" borderId="0" xfId="0" applyFont="1" applyBorder="1"/>
    <xf numFmtId="0" fontId="29" fillId="0" borderId="0" xfId="34" quotePrefix="1" applyBorder="1" applyAlignment="1" applyProtection="1">
      <alignment horizontal="left"/>
    </xf>
    <xf numFmtId="0" fontId="11" fillId="0" borderId="0" xfId="0" applyFont="1" applyBorder="1" applyAlignment="1">
      <alignment horizontal="left"/>
    </xf>
    <xf numFmtId="0" fontId="13" fillId="0" borderId="0" xfId="0" applyFont="1"/>
    <xf numFmtId="0" fontId="41" fillId="0" borderId="0" xfId="0" applyFont="1"/>
    <xf numFmtId="0" fontId="11" fillId="0" borderId="0" xfId="0" applyFont="1" applyAlignment="1">
      <alignment horizontal="left"/>
    </xf>
    <xf numFmtId="0" fontId="33" fillId="0" borderId="0" xfId="0" applyFont="1"/>
    <xf numFmtId="3" fontId="33" fillId="14" borderId="10" xfId="40" applyNumberFormat="1" applyFont="1" applyFill="1" applyBorder="1" applyAlignment="1">
      <alignment horizontal="right"/>
    </xf>
    <xf numFmtId="0" fontId="39" fillId="0" borderId="0" xfId="0" applyFont="1"/>
    <xf numFmtId="0" fontId="11" fillId="0" borderId="0" xfId="0" applyFont="1" applyFill="1" applyBorder="1"/>
    <xf numFmtId="0" fontId="33" fillId="0" borderId="0" xfId="0" applyFont="1" applyBorder="1"/>
    <xf numFmtId="0" fontId="33" fillId="0" borderId="0" xfId="0" applyFont="1" applyFill="1" applyBorder="1"/>
    <xf numFmtId="0" fontId="46" fillId="0" borderId="0" xfId="0" applyFont="1"/>
    <xf numFmtId="3" fontId="0" fillId="0" borderId="0" xfId="0" applyNumberFormat="1"/>
    <xf numFmtId="164" fontId="13" fillId="14" borderId="12" xfId="0" applyNumberFormat="1" applyFont="1" applyFill="1" applyBorder="1" applyAlignment="1">
      <alignment horizontal="right"/>
    </xf>
    <xf numFmtId="3" fontId="33" fillId="14" borderId="11" xfId="40" applyNumberFormat="1" applyFont="1" applyFill="1" applyBorder="1" applyAlignment="1"/>
    <xf numFmtId="0" fontId="40" fillId="0" borderId="0" xfId="0" applyNumberFormat="1" applyFont="1" applyFill="1" applyBorder="1" applyAlignment="1">
      <alignment horizontal="center" vertical="top"/>
    </xf>
    <xf numFmtId="0" fontId="45" fillId="18" borderId="17" xfId="40" applyNumberFormat="1" applyFont="1" applyFill="1" applyBorder="1" applyAlignment="1">
      <alignment horizontal="left"/>
    </xf>
    <xf numFmtId="0" fontId="45" fillId="19" borderId="17" xfId="40" applyNumberFormat="1" applyFont="1" applyFill="1" applyBorder="1" applyAlignment="1">
      <alignment horizontal="left"/>
    </xf>
    <xf numFmtId="0" fontId="45" fillId="20" borderId="17" xfId="40" applyNumberFormat="1" applyFont="1" applyFill="1" applyBorder="1" applyAlignment="1">
      <alignment horizontal="left"/>
    </xf>
    <xf numFmtId="3" fontId="45" fillId="17" borderId="19" xfId="40" applyNumberFormat="1" applyFont="1" applyFill="1" applyBorder="1" applyAlignment="1">
      <alignment horizontal="center"/>
    </xf>
    <xf numFmtId="3" fontId="45" fillId="17" borderId="10" xfId="40" applyNumberFormat="1" applyFont="1" applyFill="1" applyBorder="1" applyAlignment="1">
      <alignment horizontal="center" wrapText="1"/>
    </xf>
    <xf numFmtId="0" fontId="44" fillId="17" borderId="10" xfId="0" applyFont="1" applyFill="1" applyBorder="1" applyAlignment="1">
      <alignment horizontal="center" vertical="center" wrapText="1"/>
    </xf>
    <xf numFmtId="3" fontId="45" fillId="17" borderId="12" xfId="40" applyNumberFormat="1" applyFont="1" applyFill="1" applyBorder="1" applyAlignment="1">
      <alignment horizontal="center" wrapText="1"/>
    </xf>
    <xf numFmtId="0" fontId="45" fillId="17" borderId="17" xfId="40" applyNumberFormat="1" applyFont="1" applyFill="1" applyBorder="1" applyAlignment="1">
      <alignment horizontal="left"/>
    </xf>
    <xf numFmtId="3" fontId="14" fillId="17" borderId="19" xfId="40" applyNumberFormat="1" applyFont="1" applyFill="1" applyBorder="1" applyAlignment="1">
      <alignment horizontal="center"/>
    </xf>
    <xf numFmtId="0" fontId="13" fillId="0" borderId="0" xfId="0" applyFont="1" applyAlignment="1">
      <alignment wrapText="1"/>
    </xf>
    <xf numFmtId="0" fontId="45" fillId="22" borderId="17" xfId="40" applyNumberFormat="1" applyFont="1" applyFill="1" applyBorder="1" applyAlignment="1">
      <alignment horizontal="left"/>
    </xf>
    <xf numFmtId="0" fontId="45" fillId="23" borderId="17" xfId="40" applyNumberFormat="1" applyFont="1" applyFill="1" applyBorder="1" applyAlignment="1">
      <alignment horizontal="left"/>
    </xf>
    <xf numFmtId="0" fontId="10" fillId="0" borderId="0" xfId="0" applyFont="1"/>
    <xf numFmtId="0" fontId="10" fillId="21" borderId="0" xfId="0" applyFont="1" applyFill="1"/>
    <xf numFmtId="3" fontId="0" fillId="21" borderId="0" xfId="0" applyNumberFormat="1" applyFill="1"/>
    <xf numFmtId="0" fontId="0" fillId="21" borderId="0" xfId="0" applyFill="1"/>
    <xf numFmtId="0" fontId="10" fillId="0" borderId="0" xfId="0" applyFont="1" applyFill="1"/>
    <xf numFmtId="0" fontId="10" fillId="0" borderId="17" xfId="40" applyNumberFormat="1" applyFont="1" applyFill="1" applyBorder="1" applyAlignment="1">
      <alignment horizontal="left"/>
    </xf>
    <xf numFmtId="0" fontId="10" fillId="0" borderId="17" xfId="0" applyNumberFormat="1" applyFont="1" applyFill="1" applyBorder="1" applyAlignment="1">
      <alignment horizontal="left"/>
    </xf>
    <xf numFmtId="0" fontId="10" fillId="21" borderId="17" xfId="0" applyNumberFormat="1" applyFont="1" applyFill="1" applyBorder="1" applyAlignment="1">
      <alignment horizontal="left"/>
    </xf>
    <xf numFmtId="3" fontId="10" fillId="21" borderId="17" xfId="0" applyNumberFormat="1" applyFont="1" applyFill="1" applyBorder="1" applyAlignment="1">
      <alignment horizontal="right"/>
    </xf>
    <xf numFmtId="0" fontId="10" fillId="0" borderId="37" xfId="0" applyNumberFormat="1" applyFont="1" applyFill="1" applyBorder="1" applyAlignment="1">
      <alignment horizontal="left"/>
    </xf>
    <xf numFmtId="0" fontId="33" fillId="0" borderId="0" xfId="40" applyNumberFormat="1" applyFont="1" applyFill="1" applyBorder="1" applyAlignment="1"/>
    <xf numFmtId="3" fontId="33" fillId="0" borderId="0" xfId="40" applyNumberFormat="1" applyFont="1" applyFill="1" applyBorder="1" applyAlignment="1">
      <alignment horizontal="right"/>
    </xf>
    <xf numFmtId="3" fontId="0" fillId="0" borderId="0" xfId="0" applyNumberFormat="1" applyFill="1" applyBorder="1" applyAlignment="1">
      <alignment horizontal="right"/>
    </xf>
    <xf numFmtId="165" fontId="42" fillId="0" borderId="0" xfId="0" applyNumberFormat="1" applyFont="1" applyFill="1" applyBorder="1" applyAlignment="1">
      <alignment horizontal="right"/>
    </xf>
    <xf numFmtId="0" fontId="10" fillId="0" borderId="0" xfId="0" applyNumberFormat="1" applyFont="1" applyFill="1" applyBorder="1" applyAlignment="1">
      <alignment horizontal="left"/>
    </xf>
    <xf numFmtId="3" fontId="33" fillId="0" borderId="0" xfId="0" applyNumberFormat="1" applyFont="1"/>
    <xf numFmtId="0" fontId="9" fillId="0" borderId="0" xfId="0" applyFont="1"/>
    <xf numFmtId="0" fontId="13" fillId="0" borderId="0" xfId="0" applyFont="1" applyFill="1" applyAlignment="1">
      <alignment horizontal="left"/>
    </xf>
    <xf numFmtId="0" fontId="33" fillId="0" borderId="0" xfId="0" applyFont="1" applyFill="1"/>
    <xf numFmtId="0" fontId="10" fillId="32" borderId="0" xfId="0" applyFont="1" applyFill="1"/>
    <xf numFmtId="0" fontId="0" fillId="32" borderId="0" xfId="0" applyFill="1"/>
    <xf numFmtId="0" fontId="7" fillId="0" borderId="0" xfId="0" applyFont="1"/>
    <xf numFmtId="167" fontId="0" fillId="0" borderId="0" xfId="0" applyNumberFormat="1"/>
    <xf numFmtId="3" fontId="6" fillId="0" borderId="0" xfId="0" applyNumberFormat="1" applyFont="1"/>
    <xf numFmtId="3" fontId="7" fillId="0" borderId="0" xfId="0" applyNumberFormat="1" applyFont="1"/>
    <xf numFmtId="3" fontId="0" fillId="0" borderId="0" xfId="0" applyNumberFormat="1" applyFont="1" applyFill="1" applyBorder="1"/>
    <xf numFmtId="3" fontId="6" fillId="0" borderId="0" xfId="0" applyNumberFormat="1" applyFont="1" applyFill="1" applyBorder="1"/>
    <xf numFmtId="0" fontId="6" fillId="0" borderId="0" xfId="0" applyFont="1"/>
    <xf numFmtId="3" fontId="6" fillId="0" borderId="0" xfId="0" applyNumberFormat="1" applyFont="1" applyFill="1"/>
    <xf numFmtId="0" fontId="10" fillId="0" borderId="0" xfId="40" applyNumberFormat="1" applyFont="1" applyFill="1" applyBorder="1" applyAlignment="1"/>
    <xf numFmtId="0" fontId="6" fillId="0" borderId="0" xfId="0" applyFont="1" applyAlignment="1">
      <alignment vertical="center"/>
    </xf>
    <xf numFmtId="3" fontId="10" fillId="0" borderId="0" xfId="40" applyNumberFormat="1" applyFont="1" applyFill="1" applyBorder="1" applyAlignment="1">
      <alignment horizontal="center" wrapText="1"/>
    </xf>
    <xf numFmtId="3" fontId="10" fillId="0" borderId="0" xfId="40" applyNumberFormat="1" applyFont="1" applyFill="1" applyBorder="1" applyAlignment="1"/>
    <xf numFmtId="3" fontId="10" fillId="21" borderId="38" xfId="0" applyNumberFormat="1" applyFont="1" applyFill="1" applyBorder="1" applyAlignment="1">
      <alignment horizontal="right"/>
    </xf>
    <xf numFmtId="3" fontId="10" fillId="0" borderId="17" xfId="0" applyNumberFormat="1" applyFont="1" applyFill="1" applyBorder="1" applyAlignment="1">
      <alignment horizontal="right"/>
    </xf>
    <xf numFmtId="3" fontId="6" fillId="0" borderId="0" xfId="40" applyNumberFormat="1" applyFont="1" applyFill="1" applyBorder="1" applyAlignment="1">
      <alignment horizontal="center" wrapText="1"/>
    </xf>
    <xf numFmtId="0" fontId="4" fillId="0" borderId="0" xfId="40" applyNumberFormat="1" applyFont="1" applyFill="1" applyBorder="1" applyAlignment="1"/>
    <xf numFmtId="0" fontId="3" fillId="0" borderId="0" xfId="47"/>
    <xf numFmtId="164" fontId="3" fillId="0" borderId="0" xfId="47" applyNumberFormat="1"/>
    <xf numFmtId="0" fontId="0" fillId="0" borderId="0" xfId="0" applyAlignment="1">
      <alignment vertical="center"/>
    </xf>
    <xf numFmtId="0" fontId="50" fillId="25" borderId="0" xfId="0" applyFont="1" applyFill="1" applyAlignment="1">
      <alignment vertical="center"/>
    </xf>
    <xf numFmtId="0" fontId="50" fillId="27" borderId="0" xfId="0" applyFont="1" applyFill="1" applyAlignment="1">
      <alignment vertical="center"/>
    </xf>
    <xf numFmtId="0" fontId="50" fillId="28" borderId="0" xfId="0" applyFont="1" applyFill="1" applyAlignment="1">
      <alignment vertical="center"/>
    </xf>
    <xf numFmtId="0" fontId="50" fillId="24" borderId="0" xfId="0" applyFont="1" applyFill="1" applyAlignment="1">
      <alignment vertical="center"/>
    </xf>
    <xf numFmtId="0" fontId="50" fillId="29" borderId="0" xfId="0" applyFont="1" applyFill="1" applyAlignment="1">
      <alignment vertical="center"/>
    </xf>
    <xf numFmtId="0" fontId="50" fillId="21" borderId="0" xfId="0" applyFont="1" applyFill="1" applyAlignment="1">
      <alignment vertical="center"/>
    </xf>
    <xf numFmtId="0" fontId="52" fillId="24" borderId="33" xfId="0" applyFont="1" applyFill="1" applyBorder="1" applyAlignment="1">
      <alignment horizontal="center" vertical="center"/>
    </xf>
    <xf numFmtId="0" fontId="52" fillId="24" borderId="36" xfId="0" applyFont="1" applyFill="1" applyBorder="1" applyAlignment="1">
      <alignment horizontal="center" vertical="center"/>
    </xf>
    <xf numFmtId="0" fontId="48" fillId="24" borderId="31" xfId="0" applyFont="1" applyFill="1" applyBorder="1" applyAlignment="1">
      <alignment horizontal="center" vertical="center"/>
    </xf>
    <xf numFmtId="0" fontId="48" fillId="24" borderId="32" xfId="0" applyFont="1" applyFill="1" applyBorder="1" applyAlignment="1">
      <alignment horizontal="center" vertical="center"/>
    </xf>
    <xf numFmtId="0" fontId="0" fillId="33" borderId="0" xfId="0" applyFill="1" applyAlignment="1">
      <alignment vertical="center"/>
    </xf>
    <xf numFmtId="3" fontId="14" fillId="18" borderId="17" xfId="40" applyNumberFormat="1" applyFont="1" applyFill="1" applyBorder="1" applyAlignment="1">
      <alignment horizontal="left"/>
    </xf>
    <xf numFmtId="3" fontId="14" fillId="19" borderId="17" xfId="40" applyNumberFormat="1" applyFont="1" applyFill="1" applyBorder="1" applyAlignment="1">
      <alignment horizontal="left"/>
    </xf>
    <xf numFmtId="3" fontId="14" fillId="20" borderId="17" xfId="40" applyNumberFormat="1" applyFont="1" applyFill="1" applyBorder="1" applyAlignment="1">
      <alignment horizontal="left"/>
    </xf>
    <xf numFmtId="3" fontId="14" fillId="17" borderId="17" xfId="40" applyNumberFormat="1" applyFont="1" applyFill="1" applyBorder="1" applyAlignment="1">
      <alignment horizontal="left"/>
    </xf>
    <xf numFmtId="3" fontId="14" fillId="23" borderId="17" xfId="40" applyNumberFormat="1" applyFont="1" applyFill="1" applyBorder="1" applyAlignment="1">
      <alignment horizontal="left"/>
    </xf>
    <xf numFmtId="3" fontId="14" fillId="22" borderId="17" xfId="40" applyNumberFormat="1" applyFont="1" applyFill="1" applyBorder="1" applyAlignment="1">
      <alignment horizontal="left"/>
    </xf>
    <xf numFmtId="17" fontId="54" fillId="35" borderId="40" xfId="0" applyNumberFormat="1" applyFont="1" applyFill="1" applyBorder="1" applyAlignment="1">
      <alignment horizontal="center" vertical="center"/>
    </xf>
    <xf numFmtId="0" fontId="54" fillId="35" borderId="40" xfId="0" applyFont="1" applyFill="1" applyBorder="1" applyAlignment="1">
      <alignment horizontal="center" vertical="center"/>
    </xf>
    <xf numFmtId="0" fontId="54" fillId="35" borderId="41" xfId="0" applyFont="1" applyFill="1" applyBorder="1" applyAlignment="1">
      <alignment horizontal="center" vertical="center"/>
    </xf>
    <xf numFmtId="17" fontId="54" fillId="35" borderId="46" xfId="0" applyNumberFormat="1" applyFont="1" applyFill="1" applyBorder="1" applyAlignment="1">
      <alignment horizontal="center" vertical="center"/>
    </xf>
    <xf numFmtId="0" fontId="54" fillId="35" borderId="46" xfId="0" applyFont="1" applyFill="1" applyBorder="1" applyAlignment="1">
      <alignment horizontal="center" vertical="center"/>
    </xf>
    <xf numFmtId="0" fontId="54" fillId="35" borderId="45" xfId="0" applyFont="1" applyFill="1" applyBorder="1" applyAlignment="1">
      <alignment horizontal="center" vertical="center"/>
    </xf>
    <xf numFmtId="0" fontId="6" fillId="0" borderId="0" xfId="0" applyFont="1" applyFill="1" applyAlignment="1">
      <alignment wrapText="1"/>
    </xf>
    <xf numFmtId="0" fontId="0" fillId="0" borderId="0" xfId="0" applyFill="1"/>
    <xf numFmtId="3" fontId="7" fillId="0" borderId="0" xfId="0" applyNumberFormat="1" applyFont="1" applyFill="1"/>
    <xf numFmtId="169" fontId="42" fillId="14" borderId="10" xfId="0" applyNumberFormat="1" applyFont="1" applyFill="1" applyBorder="1" applyAlignment="1">
      <alignment horizontal="right"/>
    </xf>
    <xf numFmtId="169" fontId="57" fillId="26" borderId="25" xfId="0" applyNumberFormat="1" applyFont="1" applyFill="1" applyBorder="1" applyAlignment="1">
      <alignment horizontal="right" vertical="center"/>
    </xf>
    <xf numFmtId="169" fontId="57" fillId="26" borderId="26" xfId="0" applyNumberFormat="1" applyFont="1" applyFill="1" applyBorder="1" applyAlignment="1">
      <alignment horizontal="right" vertical="center"/>
    </xf>
    <xf numFmtId="169" fontId="59" fillId="21" borderId="28" xfId="0" applyNumberFormat="1" applyFont="1" applyFill="1" applyBorder="1" applyAlignment="1">
      <alignment horizontal="right" vertical="center"/>
    </xf>
    <xf numFmtId="169" fontId="59" fillId="21" borderId="29" xfId="0" applyNumberFormat="1" applyFont="1" applyFill="1" applyBorder="1" applyAlignment="1">
      <alignment horizontal="right" vertical="center"/>
    </xf>
    <xf numFmtId="0" fontId="29" fillId="0" borderId="0" xfId="34" quotePrefix="1" applyAlignment="1" applyProtection="1"/>
    <xf numFmtId="0" fontId="10" fillId="32" borderId="0" xfId="0" applyFont="1" applyFill="1" applyBorder="1"/>
    <xf numFmtId="3" fontId="10" fillId="32" borderId="19" xfId="40" applyNumberFormat="1" applyFont="1" applyFill="1" applyBorder="1" applyAlignment="1">
      <alignment horizontal="center"/>
    </xf>
    <xf numFmtId="3" fontId="10" fillId="32" borderId="14" xfId="40" applyNumberFormat="1" applyFont="1" applyFill="1" applyBorder="1" applyAlignment="1">
      <alignment horizontal="center" wrapText="1"/>
    </xf>
    <xf numFmtId="0" fontId="42" fillId="32" borderId="14" xfId="0" applyFont="1" applyFill="1" applyBorder="1" applyAlignment="1">
      <alignment horizontal="center" vertical="center" wrapText="1"/>
    </xf>
    <xf numFmtId="3" fontId="10" fillId="32" borderId="15" xfId="40" applyNumberFormat="1" applyFont="1" applyFill="1" applyBorder="1" applyAlignment="1">
      <alignment horizontal="center" wrapText="1"/>
    </xf>
    <xf numFmtId="3" fontId="10" fillId="32" borderId="10" xfId="40" applyNumberFormat="1" applyFont="1" applyFill="1" applyBorder="1" applyAlignment="1">
      <alignment horizontal="center" wrapText="1"/>
    </xf>
    <xf numFmtId="0" fontId="42" fillId="32" borderId="10" xfId="0" applyFont="1" applyFill="1" applyBorder="1" applyAlignment="1">
      <alignment horizontal="center" vertical="center" wrapText="1"/>
    </xf>
    <xf numFmtId="3" fontId="10" fillId="32" borderId="12" xfId="40" applyNumberFormat="1" applyFont="1" applyFill="1" applyBorder="1" applyAlignment="1">
      <alignment horizontal="center" wrapText="1"/>
    </xf>
    <xf numFmtId="0" fontId="3" fillId="32" borderId="0" xfId="47" applyFill="1"/>
    <xf numFmtId="17" fontId="3" fillId="32" borderId="0" xfId="47" quotePrefix="1" applyNumberFormat="1" applyFill="1"/>
    <xf numFmtId="0" fontId="1" fillId="0" borderId="0" xfId="0" applyFont="1"/>
    <xf numFmtId="0" fontId="0" fillId="32" borderId="0" xfId="0" applyFill="1" applyAlignment="1">
      <alignment horizontal="center" wrapText="1"/>
    </xf>
    <xf numFmtId="3" fontId="14" fillId="17" borderId="19" xfId="40" applyNumberFormat="1" applyFont="1" applyFill="1" applyBorder="1" applyAlignment="1"/>
    <xf numFmtId="3" fontId="14" fillId="17" borderId="19" xfId="40" applyNumberFormat="1" applyFont="1" applyFill="1" applyBorder="1" applyAlignment="1">
      <alignment horizontal="center" wrapText="1"/>
    </xf>
    <xf numFmtId="3" fontId="45" fillId="17" borderId="20" xfId="40" applyNumberFormat="1" applyFont="1" applyFill="1" applyBorder="1" applyAlignment="1"/>
    <xf numFmtId="0" fontId="48" fillId="24" borderId="25" xfId="0" applyFont="1" applyFill="1" applyBorder="1" applyAlignment="1">
      <alignment vertical="center"/>
    </xf>
    <xf numFmtId="0" fontId="48" fillId="24" borderId="26" xfId="0" applyFont="1" applyFill="1" applyBorder="1" applyAlignment="1">
      <alignment vertical="center"/>
    </xf>
    <xf numFmtId="0" fontId="48" fillId="24" borderId="24" xfId="0" applyFont="1" applyFill="1" applyBorder="1" applyAlignment="1">
      <alignment horizontal="center" vertical="center"/>
    </xf>
    <xf numFmtId="0" fontId="48" fillId="24" borderId="24" xfId="0" applyFont="1" applyFill="1" applyBorder="1" applyAlignment="1">
      <alignment vertical="center"/>
    </xf>
    <xf numFmtId="0" fontId="48" fillId="24" borderId="50" xfId="0" applyFont="1" applyFill="1" applyBorder="1" applyAlignment="1">
      <alignment vertical="center"/>
    </xf>
    <xf numFmtId="0" fontId="48" fillId="24" borderId="51" xfId="0" applyFont="1" applyFill="1" applyBorder="1" applyAlignment="1">
      <alignment vertical="center"/>
    </xf>
    <xf numFmtId="0" fontId="48" fillId="24" borderId="49" xfId="0" applyFont="1" applyFill="1" applyBorder="1" applyAlignment="1">
      <alignment vertical="center"/>
    </xf>
    <xf numFmtId="0" fontId="54" fillId="36" borderId="42" xfId="0" applyFont="1" applyFill="1" applyBorder="1" applyAlignment="1">
      <alignment vertical="center"/>
    </xf>
    <xf numFmtId="0" fontId="54" fillId="36" borderId="43" xfId="0" applyFont="1" applyFill="1" applyBorder="1" applyAlignment="1">
      <alignment vertical="center"/>
    </xf>
    <xf numFmtId="0" fontId="54" fillId="36" borderId="44" xfId="0" applyFont="1" applyFill="1" applyBorder="1" applyAlignment="1">
      <alignment vertical="center"/>
    </xf>
    <xf numFmtId="0" fontId="53" fillId="38" borderId="0" xfId="0" applyFont="1" applyFill="1" applyBorder="1" applyAlignment="1">
      <alignment vertical="center"/>
    </xf>
    <xf numFmtId="0" fontId="53" fillId="39" borderId="0" xfId="0" applyFont="1" applyFill="1" applyBorder="1" applyAlignment="1">
      <alignment vertical="center"/>
    </xf>
    <xf numFmtId="0" fontId="53" fillId="40" borderId="0" xfId="0" applyFont="1" applyFill="1" applyBorder="1" applyAlignment="1">
      <alignment vertical="center"/>
    </xf>
    <xf numFmtId="0" fontId="53" fillId="36" borderId="0" xfId="0" applyFont="1" applyFill="1" applyBorder="1" applyAlignment="1">
      <alignment vertical="center"/>
    </xf>
    <xf numFmtId="0" fontId="53" fillId="41" borderId="0" xfId="0" applyFont="1" applyFill="1" applyBorder="1" applyAlignment="1">
      <alignment vertical="center"/>
    </xf>
    <xf numFmtId="4" fontId="10" fillId="32" borderId="16" xfId="39" applyNumberFormat="1" applyFont="1" applyFill="1" applyBorder="1" applyAlignment="1">
      <alignment vertical="center" wrapText="1"/>
    </xf>
    <xf numFmtId="0" fontId="10" fillId="32" borderId="0" xfId="0" applyFont="1" applyFill="1" applyAlignment="1"/>
    <xf numFmtId="0" fontId="1" fillId="32" borderId="0" xfId="0" applyFont="1" applyFill="1" applyAlignment="1"/>
    <xf numFmtId="0" fontId="48" fillId="24" borderId="31" xfId="0" applyFont="1" applyFill="1" applyBorder="1" applyAlignment="1">
      <alignment horizontal="center" vertical="center" wrapText="1"/>
    </xf>
    <xf numFmtId="0" fontId="1" fillId="32" borderId="0" xfId="0" applyFont="1" applyFill="1" applyAlignment="1">
      <alignment horizontal="center" wrapText="1"/>
    </xf>
    <xf numFmtId="3" fontId="1" fillId="14" borderId="11" xfId="40" applyNumberFormat="1" applyFont="1" applyFill="1" applyBorder="1" applyAlignment="1"/>
    <xf numFmtId="3" fontId="33" fillId="32" borderId="0" xfId="40" applyNumberFormat="1" applyFont="1" applyFill="1" applyBorder="1" applyAlignment="1"/>
    <xf numFmtId="3" fontId="33" fillId="32" borderId="0" xfId="0" applyNumberFormat="1" applyFont="1" applyFill="1" applyBorder="1" applyAlignment="1">
      <alignment horizontal="right"/>
    </xf>
    <xf numFmtId="0" fontId="1" fillId="32" borderId="0" xfId="0" applyFont="1" applyFill="1"/>
    <xf numFmtId="0" fontId="30" fillId="12" borderId="1" xfId="35"/>
    <xf numFmtId="3" fontId="6" fillId="32" borderId="0" xfId="0" applyNumberFormat="1" applyFont="1" applyFill="1" applyBorder="1"/>
    <xf numFmtId="3" fontId="6" fillId="44" borderId="0" xfId="0" applyNumberFormat="1" applyFont="1" applyFill="1" applyBorder="1"/>
    <xf numFmtId="0" fontId="33" fillId="44" borderId="0" xfId="0" applyFont="1" applyFill="1"/>
    <xf numFmtId="3" fontId="0" fillId="44" borderId="0" xfId="0" applyNumberFormat="1" applyFont="1" applyFill="1" applyBorder="1"/>
    <xf numFmtId="0" fontId="33" fillId="0" borderId="58" xfId="0" applyFont="1" applyFill="1" applyBorder="1"/>
    <xf numFmtId="0" fontId="1" fillId="0" borderId="58" xfId="0" applyFont="1" applyFill="1" applyBorder="1"/>
    <xf numFmtId="0" fontId="61" fillId="0" borderId="0" xfId="0" applyFont="1" applyFill="1" applyBorder="1"/>
    <xf numFmtId="0" fontId="61" fillId="0" borderId="0" xfId="0" applyFont="1"/>
    <xf numFmtId="0" fontId="33" fillId="46" borderId="0" xfId="0" applyFont="1" applyFill="1"/>
    <xf numFmtId="0" fontId="1" fillId="45" borderId="0" xfId="0" applyFont="1" applyFill="1"/>
    <xf numFmtId="0" fontId="1" fillId="47" borderId="0" xfId="0" applyFont="1" applyFill="1"/>
    <xf numFmtId="3" fontId="51" fillId="46" borderId="0" xfId="0" applyNumberFormat="1" applyFont="1" applyFill="1" applyBorder="1"/>
    <xf numFmtId="164" fontId="51" fillId="46" borderId="0" xfId="0" applyNumberFormat="1" applyFont="1" applyFill="1" applyBorder="1"/>
    <xf numFmtId="3" fontId="6" fillId="47" borderId="0" xfId="0" applyNumberFormat="1" applyFont="1" applyFill="1" applyBorder="1"/>
    <xf numFmtId="3" fontId="0" fillId="47" borderId="0" xfId="0" applyNumberFormat="1" applyFont="1" applyFill="1" applyBorder="1"/>
    <xf numFmtId="3" fontId="0" fillId="47" borderId="0" xfId="0" applyNumberFormat="1" applyFont="1" applyFill="1" applyBorder="1" applyAlignment="1">
      <alignment horizontal="right"/>
    </xf>
    <xf numFmtId="0" fontId="33" fillId="48" borderId="0" xfId="0" applyFont="1" applyFill="1"/>
    <xf numFmtId="3" fontId="0" fillId="48" borderId="0" xfId="0" applyNumberFormat="1" applyFill="1"/>
    <xf numFmtId="0" fontId="13" fillId="32" borderId="56" xfId="0" applyFont="1" applyFill="1" applyBorder="1"/>
    <xf numFmtId="0" fontId="13" fillId="32" borderId="55" xfId="0" applyFont="1" applyFill="1" applyBorder="1"/>
    <xf numFmtId="3" fontId="0" fillId="48" borderId="0" xfId="0" applyNumberFormat="1" applyFont="1" applyFill="1" applyBorder="1"/>
    <xf numFmtId="3" fontId="6" fillId="48" borderId="0" xfId="0" applyNumberFormat="1" applyFont="1" applyFill="1" applyBorder="1"/>
    <xf numFmtId="0" fontId="6" fillId="48" borderId="0" xfId="0" applyFont="1" applyFill="1" applyBorder="1"/>
    <xf numFmtId="3" fontId="51" fillId="48" borderId="0" xfId="0" applyNumberFormat="1" applyFont="1" applyFill="1" applyBorder="1"/>
    <xf numFmtId="0" fontId="51" fillId="48" borderId="0" xfId="0" applyFont="1" applyFill="1" applyBorder="1"/>
    <xf numFmtId="0" fontId="13" fillId="44" borderId="0" xfId="0" applyFont="1" applyFill="1"/>
    <xf numFmtId="0" fontId="1" fillId="48" borderId="0" xfId="0" applyFont="1" applyFill="1" applyBorder="1"/>
    <xf numFmtId="0" fontId="33" fillId="48" borderId="0" xfId="0" applyFont="1" applyFill="1" applyBorder="1"/>
    <xf numFmtId="0" fontId="1" fillId="46" borderId="0" xfId="0" applyFont="1" applyFill="1" applyBorder="1"/>
    <xf numFmtId="0" fontId="33" fillId="46" borderId="0" xfId="0" applyFont="1" applyFill="1" applyBorder="1"/>
    <xf numFmtId="0" fontId="1" fillId="45" borderId="0" xfId="0" applyFont="1" applyFill="1" applyBorder="1"/>
    <xf numFmtId="0" fontId="33" fillId="45" borderId="0" xfId="0" applyFont="1" applyFill="1" applyBorder="1"/>
    <xf numFmtId="0" fontId="62" fillId="48" borderId="58" xfId="34" applyFont="1" applyFill="1" applyBorder="1" applyAlignment="1" applyProtection="1">
      <alignment vertical="center"/>
    </xf>
    <xf numFmtId="0" fontId="62" fillId="46" borderId="58" xfId="34" applyFont="1" applyFill="1" applyBorder="1" applyAlignment="1" applyProtection="1">
      <alignment vertical="center"/>
    </xf>
    <xf numFmtId="0" fontId="63" fillId="45" borderId="58" xfId="0" applyFont="1" applyFill="1" applyBorder="1"/>
    <xf numFmtId="0" fontId="33" fillId="49" borderId="0" xfId="0" applyFont="1" applyFill="1" applyBorder="1"/>
    <xf numFmtId="0" fontId="1" fillId="49" borderId="0" xfId="0" applyFont="1" applyFill="1" applyBorder="1"/>
    <xf numFmtId="0" fontId="33" fillId="49" borderId="58" xfId="0" applyFont="1" applyFill="1" applyBorder="1"/>
    <xf numFmtId="0" fontId="64" fillId="0" borderId="0" xfId="0" applyFont="1"/>
    <xf numFmtId="0" fontId="33" fillId="50" borderId="0" xfId="0" applyFont="1" applyFill="1"/>
    <xf numFmtId="0" fontId="60" fillId="48" borderId="58" xfId="34" applyFont="1" applyFill="1" applyBorder="1" applyAlignment="1" applyProtection="1">
      <alignment vertical="center"/>
    </xf>
    <xf numFmtId="0" fontId="62" fillId="48" borderId="54" xfId="34" applyFont="1" applyFill="1" applyBorder="1" applyAlignment="1" applyProtection="1">
      <alignment vertical="center"/>
    </xf>
    <xf numFmtId="0" fontId="33" fillId="49" borderId="58" xfId="0" applyFont="1" applyFill="1" applyBorder="1" applyAlignment="1"/>
    <xf numFmtId="0" fontId="33" fillId="32" borderId="59" xfId="0" applyFont="1" applyFill="1" applyBorder="1" applyAlignment="1">
      <alignment wrapText="1"/>
    </xf>
    <xf numFmtId="0" fontId="33" fillId="32" borderId="0" xfId="0" applyFont="1" applyFill="1" applyBorder="1" applyAlignment="1">
      <alignment wrapText="1"/>
    </xf>
    <xf numFmtId="3" fontId="51" fillId="46" borderId="59" xfId="0" applyNumberFormat="1" applyFont="1" applyFill="1" applyBorder="1"/>
    <xf numFmtId="3" fontId="0" fillId="0" borderId="0" xfId="0" applyNumberFormat="1" applyFill="1"/>
    <xf numFmtId="164" fontId="3" fillId="0" borderId="0" xfId="47" applyNumberFormat="1" applyFill="1"/>
    <xf numFmtId="1" fontId="3" fillId="0" borderId="0" xfId="47" applyNumberFormat="1" applyFill="1"/>
    <xf numFmtId="2" fontId="3" fillId="0" borderId="0" xfId="47" applyNumberFormat="1" applyFill="1"/>
    <xf numFmtId="0" fontId="33" fillId="48" borderId="58" xfId="0" applyFont="1" applyFill="1" applyBorder="1" applyAlignment="1"/>
    <xf numFmtId="4" fontId="33" fillId="0" borderId="0" xfId="0" applyNumberFormat="1" applyFont="1"/>
    <xf numFmtId="0" fontId="0" fillId="0" borderId="0" xfId="0" applyBorder="1"/>
    <xf numFmtId="4" fontId="33" fillId="0" borderId="0" xfId="0" applyNumberFormat="1" applyFont="1" applyBorder="1"/>
    <xf numFmtId="164" fontId="1" fillId="0" borderId="0" xfId="0" applyNumberFormat="1" applyFont="1"/>
    <xf numFmtId="0" fontId="1" fillId="0" borderId="0" xfId="0" applyFont="1" applyAlignment="1">
      <alignment horizontal="left" vertical="center"/>
    </xf>
    <xf numFmtId="0" fontId="1" fillId="0" borderId="0" xfId="0" applyFont="1" applyAlignment="1">
      <alignment vertical="center"/>
    </xf>
    <xf numFmtId="164" fontId="45" fillId="19" borderId="17" xfId="40" applyNumberFormat="1" applyFont="1" applyFill="1" applyBorder="1" applyAlignment="1">
      <alignment horizontal="left"/>
    </xf>
    <xf numFmtId="164" fontId="45" fillId="20" borderId="17" xfId="40" applyNumberFormat="1" applyFont="1" applyFill="1" applyBorder="1" applyAlignment="1">
      <alignment horizontal="left"/>
    </xf>
    <xf numFmtId="164" fontId="45" fillId="17" borderId="17" xfId="40" applyNumberFormat="1" applyFont="1" applyFill="1" applyBorder="1" applyAlignment="1">
      <alignment horizontal="left"/>
    </xf>
    <xf numFmtId="164" fontId="45" fillId="23" borderId="17" xfId="40" applyNumberFormat="1" applyFont="1" applyFill="1" applyBorder="1" applyAlignment="1">
      <alignment horizontal="left"/>
    </xf>
    <xf numFmtId="164" fontId="45" fillId="22" borderId="17" xfId="40" applyNumberFormat="1" applyFont="1" applyFill="1" applyBorder="1" applyAlignment="1">
      <alignment horizontal="left"/>
    </xf>
    <xf numFmtId="3" fontId="45" fillId="19" borderId="17" xfId="40" applyNumberFormat="1" applyFont="1" applyFill="1" applyBorder="1" applyAlignment="1">
      <alignment horizontal="left"/>
    </xf>
    <xf numFmtId="3" fontId="45" fillId="20" borderId="17" xfId="40" applyNumberFormat="1" applyFont="1" applyFill="1" applyBorder="1" applyAlignment="1">
      <alignment horizontal="left"/>
    </xf>
    <xf numFmtId="3" fontId="45" fillId="17" borderId="17" xfId="40" applyNumberFormat="1" applyFont="1" applyFill="1" applyBorder="1" applyAlignment="1">
      <alignment horizontal="left"/>
    </xf>
    <xf numFmtId="3" fontId="45" fillId="23" borderId="17" xfId="40" applyNumberFormat="1" applyFont="1" applyFill="1" applyBorder="1" applyAlignment="1">
      <alignment horizontal="left"/>
    </xf>
    <xf numFmtId="3" fontId="45" fillId="22" borderId="17" xfId="40" applyNumberFormat="1" applyFont="1" applyFill="1" applyBorder="1" applyAlignment="1">
      <alignment horizontal="left"/>
    </xf>
    <xf numFmtId="0" fontId="1" fillId="0" borderId="60" xfId="0" applyFont="1" applyBorder="1" applyAlignment="1">
      <alignment horizontal="left" vertical="center"/>
    </xf>
    <xf numFmtId="0" fontId="1" fillId="0" borderId="60" xfId="0" applyFont="1" applyBorder="1"/>
    <xf numFmtId="0" fontId="1" fillId="0" borderId="61" xfId="0" applyFont="1" applyBorder="1" applyAlignment="1">
      <alignment horizontal="left" vertical="center"/>
    </xf>
    <xf numFmtId="164" fontId="1" fillId="0" borderId="61" xfId="0" applyNumberFormat="1" applyFont="1" applyBorder="1"/>
    <xf numFmtId="0" fontId="1" fillId="0" borderId="61" xfId="0" applyFont="1" applyBorder="1"/>
    <xf numFmtId="0" fontId="13" fillId="44" borderId="60" xfId="0" applyFont="1" applyFill="1" applyBorder="1"/>
    <xf numFmtId="0" fontId="1" fillId="0" borderId="0" xfId="0" applyFont="1" applyFill="1" applyBorder="1"/>
    <xf numFmtId="0" fontId="66" fillId="0" borderId="60" xfId="0" applyFont="1" applyBorder="1"/>
    <xf numFmtId="0" fontId="1" fillId="0" borderId="61" xfId="0" applyFont="1" applyFill="1" applyBorder="1"/>
    <xf numFmtId="170" fontId="1" fillId="0" borderId="0" xfId="0" applyNumberFormat="1" applyFont="1"/>
    <xf numFmtId="3" fontId="14" fillId="17" borderId="19" xfId="40" applyNumberFormat="1" applyFont="1" applyFill="1" applyBorder="1"/>
    <xf numFmtId="3" fontId="14" fillId="17" borderId="20" xfId="40" applyNumberFormat="1" applyFont="1" applyFill="1" applyBorder="1"/>
    <xf numFmtId="3" fontId="14" fillId="17" borderId="10" xfId="40" applyNumberFormat="1" applyFont="1" applyFill="1" applyBorder="1" applyAlignment="1">
      <alignment horizontal="center" wrapText="1"/>
    </xf>
    <xf numFmtId="3" fontId="14" fillId="17" borderId="12" xfId="40" applyNumberFormat="1" applyFont="1" applyFill="1" applyBorder="1" applyAlignment="1">
      <alignment horizontal="center" wrapText="1"/>
    </xf>
    <xf numFmtId="0" fontId="14" fillId="18" borderId="17" xfId="40" applyFont="1" applyFill="1" applyBorder="1" applyAlignment="1">
      <alignment horizontal="left"/>
    </xf>
    <xf numFmtId="3" fontId="1" fillId="14" borderId="11" xfId="40" applyNumberFormat="1" applyFont="1" applyFill="1" applyBorder="1"/>
    <xf numFmtId="3" fontId="1" fillId="14" borderId="10" xfId="40" applyNumberFormat="1" applyFont="1" applyFill="1" applyBorder="1" applyAlignment="1">
      <alignment horizontal="right"/>
    </xf>
    <xf numFmtId="3" fontId="1" fillId="14" borderId="12" xfId="0" applyNumberFormat="1" applyFont="1" applyFill="1" applyBorder="1" applyAlignment="1">
      <alignment horizontal="right"/>
    </xf>
    <xf numFmtId="164" fontId="14" fillId="19" borderId="17" xfId="40" applyNumberFormat="1" applyFont="1" applyFill="1" applyBorder="1" applyAlignment="1">
      <alignment horizontal="left"/>
    </xf>
    <xf numFmtId="0" fontId="14" fillId="19" borderId="17" xfId="40" applyFont="1" applyFill="1" applyBorder="1" applyAlignment="1">
      <alignment horizontal="left"/>
    </xf>
    <xf numFmtId="164" fontId="14" fillId="20" borderId="17" xfId="40" applyNumberFormat="1" applyFont="1" applyFill="1" applyBorder="1" applyAlignment="1">
      <alignment horizontal="left"/>
    </xf>
    <xf numFmtId="0" fontId="14" fillId="20" borderId="17" xfId="40" applyFont="1" applyFill="1" applyBorder="1" applyAlignment="1">
      <alignment horizontal="left"/>
    </xf>
    <xf numFmtId="164" fontId="14" fillId="17" borderId="17" xfId="40" applyNumberFormat="1" applyFont="1" applyFill="1" applyBorder="1" applyAlignment="1">
      <alignment horizontal="left"/>
    </xf>
    <xf numFmtId="0" fontId="14" fillId="17" borderId="17" xfId="40" applyFont="1" applyFill="1" applyBorder="1" applyAlignment="1">
      <alignment horizontal="left"/>
    </xf>
    <xf numFmtId="164" fontId="14" fillId="23" borderId="17" xfId="40" applyNumberFormat="1" applyFont="1" applyFill="1" applyBorder="1" applyAlignment="1">
      <alignment horizontal="left"/>
    </xf>
    <xf numFmtId="0" fontId="14" fillId="23" borderId="17" xfId="40" applyFont="1" applyFill="1" applyBorder="1" applyAlignment="1">
      <alignment horizontal="left"/>
    </xf>
    <xf numFmtId="164" fontId="14" fillId="22" borderId="17" xfId="40" applyNumberFormat="1" applyFont="1" applyFill="1" applyBorder="1" applyAlignment="1">
      <alignment horizontal="left"/>
    </xf>
    <xf numFmtId="0" fontId="14" fillId="22" borderId="17" xfId="40" applyFont="1" applyFill="1" applyBorder="1" applyAlignment="1">
      <alignment horizontal="left"/>
    </xf>
    <xf numFmtId="1" fontId="1" fillId="14" borderId="10" xfId="40" applyNumberFormat="1" applyFont="1" applyFill="1" applyBorder="1" applyAlignment="1">
      <alignment horizontal="right"/>
    </xf>
    <xf numFmtId="1" fontId="0" fillId="48" borderId="0" xfId="0" applyNumberFormat="1" applyFill="1"/>
    <xf numFmtId="1" fontId="1" fillId="0" borderId="0" xfId="0" applyNumberFormat="1" applyFont="1"/>
    <xf numFmtId="1" fontId="1" fillId="32" borderId="0" xfId="0" applyNumberFormat="1" applyFont="1" applyFill="1"/>
    <xf numFmtId="0" fontId="13" fillId="32" borderId="57" xfId="0" applyFont="1" applyFill="1" applyBorder="1" applyAlignment="1">
      <alignment horizontal="left"/>
    </xf>
    <xf numFmtId="0" fontId="1" fillId="0" borderId="54"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8" xfId="0" applyFont="1" applyFill="1" applyBorder="1" applyAlignment="1">
      <alignment horizontal="center" vertical="center" wrapText="1"/>
    </xf>
    <xf numFmtId="0" fontId="9" fillId="32" borderId="0" xfId="0" applyFont="1" applyFill="1" applyBorder="1" applyAlignment="1">
      <alignment horizontal="center"/>
    </xf>
    <xf numFmtId="0" fontId="33" fillId="0" borderId="61" xfId="0" applyFont="1" applyFill="1" applyBorder="1"/>
    <xf numFmtId="0" fontId="33" fillId="0" borderId="63" xfId="0" applyFont="1" applyFill="1" applyBorder="1"/>
    <xf numFmtId="164" fontId="33" fillId="0" borderId="0" xfId="0" applyNumberFormat="1" applyFont="1" applyFill="1"/>
    <xf numFmtId="3" fontId="33" fillId="0" borderId="0" xfId="0" applyNumberFormat="1" applyFont="1" applyFill="1"/>
    <xf numFmtId="0" fontId="13" fillId="0" borderId="64" xfId="0" applyFont="1" applyBorder="1"/>
    <xf numFmtId="0" fontId="33" fillId="0" borderId="60" xfId="0" applyFont="1" applyBorder="1"/>
    <xf numFmtId="0" fontId="33" fillId="0" borderId="65" xfId="0" applyFont="1" applyBorder="1"/>
    <xf numFmtId="0" fontId="33" fillId="0" borderId="59" xfId="0" applyFont="1" applyBorder="1"/>
    <xf numFmtId="0" fontId="61" fillId="0" borderId="0" xfId="0" applyFont="1" applyBorder="1"/>
    <xf numFmtId="0" fontId="33" fillId="0" borderId="53" xfId="0" applyFont="1" applyBorder="1"/>
    <xf numFmtId="0" fontId="33" fillId="32" borderId="59" xfId="0" applyFont="1" applyFill="1" applyBorder="1"/>
    <xf numFmtId="0" fontId="30" fillId="12" borderId="1" xfId="35" applyBorder="1"/>
    <xf numFmtId="0" fontId="13" fillId="32" borderId="0" xfId="0" applyFont="1" applyFill="1" applyBorder="1"/>
    <xf numFmtId="0" fontId="33" fillId="32" borderId="0" xfId="0" applyFont="1" applyFill="1" applyBorder="1"/>
    <xf numFmtId="164" fontId="33" fillId="48" borderId="0" xfId="0" applyNumberFormat="1" applyFont="1" applyFill="1" applyBorder="1"/>
    <xf numFmtId="164" fontId="1" fillId="45" borderId="0" xfId="0" applyNumberFormat="1" applyFont="1" applyFill="1" applyBorder="1"/>
    <xf numFmtId="1" fontId="1" fillId="45" borderId="0" xfId="0" applyNumberFormat="1" applyFont="1" applyFill="1" applyBorder="1"/>
    <xf numFmtId="0" fontId="1" fillId="0" borderId="0" xfId="0" applyFont="1" applyBorder="1"/>
    <xf numFmtId="0" fontId="33" fillId="47" borderId="0" xfId="0" applyFont="1" applyFill="1" applyBorder="1"/>
    <xf numFmtId="164" fontId="33" fillId="44" borderId="0" xfId="0" applyNumberFormat="1" applyFont="1" applyFill="1" applyBorder="1"/>
    <xf numFmtId="3" fontId="0" fillId="48" borderId="0" xfId="0" applyNumberFormat="1" applyFill="1" applyBorder="1"/>
    <xf numFmtId="3" fontId="1" fillId="45" borderId="0" xfId="0" applyNumberFormat="1" applyFont="1" applyFill="1" applyBorder="1"/>
    <xf numFmtId="3" fontId="33" fillId="47" borderId="0" xfId="0" applyNumberFormat="1" applyFont="1" applyFill="1" applyBorder="1"/>
    <xf numFmtId="3" fontId="33" fillId="44" borderId="0" xfId="0" applyNumberFormat="1" applyFont="1" applyFill="1" applyBorder="1"/>
    <xf numFmtId="0" fontId="9" fillId="0" borderId="60" xfId="0" applyFont="1" applyBorder="1"/>
    <xf numFmtId="0" fontId="33" fillId="0" borderId="59" xfId="0" applyFont="1" applyFill="1" applyBorder="1"/>
    <xf numFmtId="0" fontId="33" fillId="0" borderId="61" xfId="0" applyFont="1" applyBorder="1"/>
    <xf numFmtId="0" fontId="33" fillId="0" borderId="63" xfId="0" applyFont="1" applyBorder="1"/>
    <xf numFmtId="0" fontId="1" fillId="32" borderId="0" xfId="0" applyFont="1" applyFill="1" applyBorder="1"/>
    <xf numFmtId="0" fontId="6" fillId="32" borderId="59" xfId="0" applyFont="1" applyFill="1" applyBorder="1"/>
    <xf numFmtId="0" fontId="5" fillId="32" borderId="59" xfId="0" applyFont="1" applyFill="1" applyBorder="1"/>
    <xf numFmtId="3" fontId="0" fillId="0" borderId="53" xfId="0" applyNumberFormat="1" applyFont="1" applyFill="1" applyBorder="1"/>
    <xf numFmtId="3" fontId="1" fillId="48" borderId="0" xfId="0" applyNumberFormat="1" applyFont="1" applyFill="1" applyBorder="1"/>
    <xf numFmtId="3" fontId="6" fillId="0" borderId="61" xfId="0" applyNumberFormat="1" applyFont="1" applyFill="1" applyBorder="1"/>
    <xf numFmtId="0" fontId="64" fillId="0" borderId="0" xfId="0" applyFont="1" applyBorder="1"/>
    <xf numFmtId="0" fontId="61" fillId="0" borderId="53" xfId="0" applyFont="1" applyBorder="1"/>
    <xf numFmtId="3" fontId="0" fillId="0" borderId="61" xfId="0" applyNumberFormat="1" applyFont="1" applyFill="1" applyBorder="1"/>
    <xf numFmtId="0" fontId="9" fillId="32" borderId="0" xfId="0" applyFont="1" applyFill="1" applyBorder="1"/>
    <xf numFmtId="0" fontId="0" fillId="48" borderId="0" xfId="0" applyFill="1" applyBorder="1"/>
    <xf numFmtId="0" fontId="0" fillId="0" borderId="59" xfId="0" applyBorder="1"/>
    <xf numFmtId="0" fontId="8" fillId="26" borderId="0" xfId="0" applyFont="1" applyFill="1" applyBorder="1" applyAlignment="1">
      <alignment wrapText="1"/>
    </xf>
    <xf numFmtId="0" fontId="0" fillId="32" borderId="0" xfId="0" applyFill="1" applyBorder="1"/>
    <xf numFmtId="3" fontId="51" fillId="0" borderId="61" xfId="0" applyNumberFormat="1" applyFont="1" applyFill="1" applyBorder="1"/>
    <xf numFmtId="0" fontId="11" fillId="0" borderId="59" xfId="0" applyFont="1" applyBorder="1"/>
    <xf numFmtId="0" fontId="11" fillId="0" borderId="53" xfId="0" applyFont="1" applyBorder="1"/>
    <xf numFmtId="168" fontId="11" fillId="50" borderId="0" xfId="0" applyNumberFormat="1" applyFont="1" applyFill="1" applyBorder="1"/>
    <xf numFmtId="168" fontId="33" fillId="50" borderId="0" xfId="0" applyNumberFormat="1" applyFont="1" applyFill="1" applyBorder="1"/>
    <xf numFmtId="168" fontId="4" fillId="50" borderId="0" xfId="0" applyNumberFormat="1" applyFont="1" applyFill="1" applyBorder="1"/>
    <xf numFmtId="0" fontId="13" fillId="0" borderId="59" xfId="0" applyFont="1" applyBorder="1"/>
    <xf numFmtId="170" fontId="33" fillId="51" borderId="0" xfId="0" applyNumberFormat="1" applyFont="1" applyFill="1" applyBorder="1"/>
    <xf numFmtId="4" fontId="0" fillId="0" borderId="53" xfId="0" applyNumberFormat="1" applyBorder="1"/>
    <xf numFmtId="0" fontId="1" fillId="0" borderId="59" xfId="0" applyFont="1" applyBorder="1"/>
    <xf numFmtId="0" fontId="33" fillId="52" borderId="0" xfId="0" applyFont="1" applyFill="1" applyBorder="1"/>
    <xf numFmtId="3" fontId="33" fillId="52" borderId="0" xfId="0" applyNumberFormat="1" applyFont="1" applyFill="1" applyBorder="1"/>
    <xf numFmtId="0" fontId="33" fillId="44" borderId="0" xfId="0" applyFont="1" applyFill="1" applyBorder="1"/>
    <xf numFmtId="0" fontId="67" fillId="0" borderId="56" xfId="0" applyFont="1" applyBorder="1"/>
    <xf numFmtId="0" fontId="33" fillId="0" borderId="57" xfId="0" applyFont="1" applyBorder="1"/>
    <xf numFmtId="0" fontId="1" fillId="0" borderId="65" xfId="0" quotePrefix="1" applyFont="1" applyBorder="1"/>
    <xf numFmtId="0" fontId="61" fillId="0" borderId="60" xfId="0" applyFont="1" applyBorder="1"/>
    <xf numFmtId="0" fontId="13" fillId="0" borderId="59" xfId="0" applyFont="1" applyFill="1" applyBorder="1"/>
    <xf numFmtId="0" fontId="61" fillId="0" borderId="65" xfId="0" applyFont="1" applyBorder="1"/>
    <xf numFmtId="0" fontId="61" fillId="0" borderId="59" xfId="0" applyFont="1" applyBorder="1"/>
    <xf numFmtId="0" fontId="13" fillId="0" borderId="64" xfId="0" applyFont="1" applyFill="1" applyBorder="1"/>
    <xf numFmtId="0" fontId="13" fillId="0" borderId="0" xfId="0" applyFont="1" applyFill="1" applyBorder="1" applyAlignment="1"/>
    <xf numFmtId="0" fontId="13" fillId="0" borderId="0" xfId="0" applyFont="1" applyFill="1"/>
    <xf numFmtId="3" fontId="11" fillId="14" borderId="11" xfId="40" applyNumberFormat="1" applyFont="1" applyFill="1" applyBorder="1" applyAlignment="1">
      <alignment vertical="center"/>
    </xf>
    <xf numFmtId="164" fontId="11" fillId="14" borderId="10" xfId="0" applyNumberFormat="1" applyFont="1" applyFill="1" applyBorder="1" applyAlignment="1">
      <alignment horizontal="right" vertical="center"/>
    </xf>
    <xf numFmtId="169" fontId="42" fillId="14" borderId="10" xfId="0" applyNumberFormat="1" applyFont="1" applyFill="1" applyBorder="1" applyAlignment="1">
      <alignment horizontal="right" vertical="center"/>
    </xf>
    <xf numFmtId="164" fontId="13" fillId="14" borderId="12" xfId="0" applyNumberFormat="1" applyFont="1" applyFill="1" applyBorder="1" applyAlignment="1">
      <alignment horizontal="right" vertical="center"/>
    </xf>
    <xf numFmtId="3" fontId="18" fillId="15" borderId="13" xfId="40" applyNumberFormat="1" applyFont="1" applyFill="1" applyBorder="1" applyAlignment="1">
      <alignment vertical="center"/>
    </xf>
    <xf numFmtId="164" fontId="18" fillId="15" borderId="14" xfId="0" applyNumberFormat="1" applyFont="1" applyFill="1" applyBorder="1" applyAlignment="1">
      <alignment horizontal="right" vertical="center"/>
    </xf>
    <xf numFmtId="169" fontId="43" fillId="15" borderId="14" xfId="0" applyNumberFormat="1" applyFont="1" applyFill="1" applyBorder="1" applyAlignment="1">
      <alignment horizontal="right" vertical="center"/>
    </xf>
    <xf numFmtId="164" fontId="13" fillId="15" borderId="15" xfId="0" applyNumberFormat="1" applyFont="1" applyFill="1" applyBorder="1" applyAlignment="1">
      <alignment horizontal="right" vertical="center"/>
    </xf>
    <xf numFmtId="3" fontId="33" fillId="14" borderId="11" xfId="40" applyNumberFormat="1" applyFont="1" applyFill="1" applyBorder="1" applyAlignment="1">
      <alignment vertical="center"/>
    </xf>
    <xf numFmtId="3" fontId="13" fillId="15" borderId="13" xfId="40" applyNumberFormat="1" applyFont="1" applyFill="1" applyBorder="1" applyAlignment="1">
      <alignment vertical="center"/>
    </xf>
    <xf numFmtId="3" fontId="11" fillId="14" borderId="10" xfId="40" applyNumberFormat="1" applyFont="1" applyFill="1" applyBorder="1" applyAlignment="1">
      <alignment vertical="center"/>
    </xf>
    <xf numFmtId="3" fontId="11" fillId="14" borderId="10" xfId="0" applyNumberFormat="1" applyFont="1" applyFill="1" applyBorder="1" applyAlignment="1">
      <alignment horizontal="right" vertical="center"/>
    </xf>
    <xf numFmtId="3" fontId="13" fillId="14" borderId="10" xfId="0" applyNumberFormat="1" applyFont="1" applyFill="1" applyBorder="1" applyAlignment="1">
      <alignment horizontal="right" vertical="center"/>
    </xf>
    <xf numFmtId="3" fontId="18" fillId="15" borderId="10" xfId="40" applyNumberFormat="1" applyFont="1" applyFill="1" applyBorder="1" applyAlignment="1">
      <alignment vertical="center"/>
    </xf>
    <xf numFmtId="3" fontId="18" fillId="15" borderId="10" xfId="0" applyNumberFormat="1" applyFont="1" applyFill="1" applyBorder="1" applyAlignment="1">
      <alignment horizontal="right" vertical="center"/>
    </xf>
    <xf numFmtId="169" fontId="43" fillId="15" borderId="10" xfId="0" applyNumberFormat="1" applyFont="1" applyFill="1" applyBorder="1" applyAlignment="1">
      <alignment horizontal="right" vertical="center"/>
    </xf>
    <xf numFmtId="3" fontId="13" fillId="15" borderId="10" xfId="0" applyNumberFormat="1" applyFont="1" applyFill="1" applyBorder="1" applyAlignment="1">
      <alignment horizontal="right" vertical="center"/>
    </xf>
    <xf numFmtId="3" fontId="13" fillId="14" borderId="12" xfId="0" applyNumberFormat="1" applyFont="1" applyFill="1" applyBorder="1" applyAlignment="1">
      <alignment horizontal="right" vertical="center"/>
    </xf>
    <xf numFmtId="3" fontId="18" fillId="15" borderId="14" xfId="0" applyNumberFormat="1" applyFont="1" applyFill="1" applyBorder="1" applyAlignment="1">
      <alignment horizontal="right" vertical="center"/>
    </xf>
    <xf numFmtId="3" fontId="13" fillId="15" borderId="15" xfId="0" applyNumberFormat="1" applyFont="1" applyFill="1" applyBorder="1" applyAlignment="1">
      <alignment horizontal="right" vertical="center"/>
    </xf>
    <xf numFmtId="3" fontId="14" fillId="18" borderId="17" xfId="40" applyNumberFormat="1" applyFont="1" applyFill="1" applyBorder="1" applyAlignment="1">
      <alignment horizontal="left" vertical="center"/>
    </xf>
    <xf numFmtId="3" fontId="33" fillId="14" borderId="10" xfId="40" applyNumberFormat="1" applyFont="1" applyFill="1" applyBorder="1" applyAlignment="1">
      <alignment horizontal="right" vertical="center"/>
    </xf>
    <xf numFmtId="3" fontId="0" fillId="14" borderId="10" xfId="0" applyNumberFormat="1" applyFill="1" applyBorder="1" applyAlignment="1">
      <alignment horizontal="right" vertical="center"/>
    </xf>
    <xf numFmtId="3" fontId="1" fillId="14" borderId="11" xfId="40" applyNumberFormat="1" applyFont="1" applyFill="1" applyBorder="1" applyAlignment="1">
      <alignment vertical="center"/>
    </xf>
    <xf numFmtId="3" fontId="14" fillId="19" borderId="17" xfId="40" applyNumberFormat="1" applyFont="1" applyFill="1" applyBorder="1" applyAlignment="1">
      <alignment horizontal="left" vertical="center"/>
    </xf>
    <xf numFmtId="3" fontId="14" fillId="20" borderId="17" xfId="40" applyNumberFormat="1" applyFont="1" applyFill="1" applyBorder="1" applyAlignment="1">
      <alignment horizontal="left" vertical="center"/>
    </xf>
    <xf numFmtId="3" fontId="14" fillId="23" borderId="17" xfId="40" applyNumberFormat="1" applyFont="1" applyFill="1" applyBorder="1" applyAlignment="1">
      <alignment horizontal="left" vertical="center"/>
    </xf>
    <xf numFmtId="3" fontId="14" fillId="22" borderId="17" xfId="40" applyNumberFormat="1" applyFont="1" applyFill="1" applyBorder="1" applyAlignment="1">
      <alignment horizontal="left" vertical="center"/>
    </xf>
    <xf numFmtId="0" fontId="48" fillId="24" borderId="35"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8" fillId="25" borderId="0" xfId="0" applyFont="1" applyFill="1" applyAlignment="1">
      <alignment vertical="center"/>
    </xf>
    <xf numFmtId="17" fontId="56" fillId="26" borderId="24" xfId="0" quotePrefix="1" applyNumberFormat="1" applyFont="1" applyFill="1" applyBorder="1" applyAlignment="1">
      <alignment vertical="center"/>
    </xf>
    <xf numFmtId="3" fontId="56" fillId="26" borderId="25" xfId="0" applyNumberFormat="1" applyFont="1" applyFill="1" applyBorder="1" applyAlignment="1">
      <alignment horizontal="right" vertical="center"/>
    </xf>
    <xf numFmtId="0" fontId="56" fillId="26" borderId="24" xfId="0" applyFont="1" applyFill="1" applyBorder="1" applyAlignment="1">
      <alignment vertical="center"/>
    </xf>
    <xf numFmtId="0" fontId="56" fillId="26" borderId="27" xfId="0" applyFont="1" applyFill="1" applyBorder="1" applyAlignment="1">
      <alignment vertical="center"/>
    </xf>
    <xf numFmtId="0" fontId="58" fillId="21" borderId="27" xfId="0" applyFont="1" applyFill="1" applyBorder="1" applyAlignment="1">
      <alignment vertical="center"/>
    </xf>
    <xf numFmtId="3" fontId="58" fillId="21" borderId="28" xfId="0" applyNumberFormat="1" applyFont="1" applyFill="1" applyBorder="1" applyAlignment="1">
      <alignment horizontal="right" vertical="center"/>
    </xf>
    <xf numFmtId="0" fontId="48" fillId="27" borderId="0" xfId="0" applyFont="1" applyFill="1" applyAlignment="1">
      <alignment vertical="center"/>
    </xf>
    <xf numFmtId="0" fontId="48" fillId="28" borderId="0" xfId="0" applyFont="1" applyFill="1" applyAlignment="1">
      <alignment vertical="center"/>
    </xf>
    <xf numFmtId="0" fontId="48" fillId="24" borderId="0" xfId="0" applyFont="1" applyFill="1" applyAlignment="1">
      <alignment vertical="center"/>
    </xf>
    <xf numFmtId="0" fontId="48" fillId="29" borderId="0" xfId="0" applyFont="1" applyFill="1" applyAlignment="1">
      <alignment vertical="center"/>
    </xf>
    <xf numFmtId="0" fontId="48" fillId="21" borderId="0" xfId="0" applyFont="1" applyFill="1" applyAlignment="1">
      <alignment vertical="center"/>
    </xf>
    <xf numFmtId="3" fontId="2" fillId="32" borderId="11" xfId="41" applyNumberFormat="1" applyFont="1" applyFill="1" applyBorder="1" applyAlignment="1">
      <alignment vertical="center"/>
    </xf>
    <xf numFmtId="164" fontId="2" fillId="32" borderId="10" xfId="0" applyNumberFormat="1" applyFont="1" applyFill="1" applyBorder="1" applyAlignment="1">
      <alignment horizontal="right" vertical="center"/>
    </xf>
    <xf numFmtId="0" fontId="13" fillId="21" borderId="13" xfId="0" applyFont="1" applyFill="1" applyBorder="1" applyAlignment="1">
      <alignment vertical="center"/>
    </xf>
    <xf numFmtId="3" fontId="13" fillId="21" borderId="13" xfId="0" applyNumberFormat="1" applyFont="1" applyFill="1" applyBorder="1" applyAlignment="1">
      <alignment vertical="center"/>
    </xf>
    <xf numFmtId="169" fontId="43" fillId="21" borderId="13" xfId="0" applyNumberFormat="1" applyFont="1" applyFill="1" applyBorder="1" applyAlignment="1">
      <alignment vertical="center"/>
    </xf>
    <xf numFmtId="164" fontId="13" fillId="21" borderId="14" xfId="41" applyNumberFormat="1" applyFont="1" applyFill="1" applyBorder="1" applyAlignment="1">
      <alignment horizontal="right" vertical="center"/>
    </xf>
    <xf numFmtId="169" fontId="43" fillId="21" borderId="14" xfId="41" applyNumberFormat="1" applyFont="1" applyFill="1" applyBorder="1" applyAlignment="1">
      <alignment horizontal="right" vertical="center"/>
    </xf>
    <xf numFmtId="166" fontId="13" fillId="21" borderId="15" xfId="41" applyNumberFormat="1" applyFont="1" applyFill="1" applyBorder="1" applyAlignment="1">
      <alignment horizontal="right" vertical="center"/>
    </xf>
    <xf numFmtId="0" fontId="33" fillId="18" borderId="17" xfId="0" applyNumberFormat="1" applyFont="1" applyFill="1" applyBorder="1" applyAlignment="1">
      <alignment horizontal="left" vertical="center"/>
    </xf>
    <xf numFmtId="3" fontId="10" fillId="14" borderId="11" xfId="40" applyNumberFormat="1" applyFont="1" applyFill="1" applyBorder="1" applyAlignment="1">
      <alignment vertical="center"/>
    </xf>
    <xf numFmtId="3" fontId="48" fillId="42" borderId="11" xfId="40" applyNumberFormat="1" applyFont="1" applyFill="1" applyBorder="1" applyAlignment="1">
      <alignment vertical="center"/>
    </xf>
    <xf numFmtId="0" fontId="33" fillId="19" borderId="17" xfId="0" applyNumberFormat="1" applyFont="1" applyFill="1" applyBorder="1" applyAlignment="1">
      <alignment horizontal="left" vertical="center"/>
    </xf>
    <xf numFmtId="3" fontId="48" fillId="43" borderId="11" xfId="40" applyNumberFormat="1" applyFont="1" applyFill="1" applyBorder="1" applyAlignment="1">
      <alignment vertical="center"/>
    </xf>
    <xf numFmtId="0" fontId="33" fillId="20" borderId="17" xfId="0" applyNumberFormat="1" applyFont="1" applyFill="1" applyBorder="1" applyAlignment="1">
      <alignment horizontal="left" vertical="center"/>
    </xf>
    <xf numFmtId="3" fontId="48" fillId="28" borderId="11" xfId="40" applyNumberFormat="1" applyFont="1" applyFill="1" applyBorder="1" applyAlignment="1">
      <alignment vertical="center"/>
    </xf>
    <xf numFmtId="164" fontId="2" fillId="32" borderId="11" xfId="41" applyNumberFormat="1" applyFont="1" applyFill="1" applyBorder="1" applyAlignment="1">
      <alignment vertical="center"/>
    </xf>
    <xf numFmtId="164" fontId="13" fillId="21" borderId="13" xfId="0" applyNumberFormat="1" applyFont="1" applyFill="1" applyBorder="1" applyAlignment="1">
      <alignment vertical="center"/>
    </xf>
    <xf numFmtId="3" fontId="51" fillId="37" borderId="40" xfId="0" applyNumberFormat="1" applyFont="1" applyFill="1" applyBorder="1" applyAlignment="1">
      <alignment horizontal="center" vertical="center"/>
    </xf>
    <xf numFmtId="3" fontId="55" fillId="38" borderId="41" xfId="0" applyNumberFormat="1" applyFont="1" applyFill="1" applyBorder="1" applyAlignment="1">
      <alignment horizontal="center" vertical="center"/>
    </xf>
    <xf numFmtId="3" fontId="51" fillId="37" borderId="46" xfId="0" applyNumberFormat="1" applyFont="1" applyFill="1" applyBorder="1" applyAlignment="1">
      <alignment horizontal="center" vertical="center"/>
    </xf>
    <xf numFmtId="3" fontId="55" fillId="38" borderId="45" xfId="0" applyNumberFormat="1" applyFont="1" applyFill="1" applyBorder="1" applyAlignment="1">
      <alignment horizontal="center" vertical="center"/>
    </xf>
    <xf numFmtId="0" fontId="54" fillId="36" borderId="41" xfId="0" applyFont="1" applyFill="1" applyBorder="1" applyAlignment="1">
      <alignment horizontal="center" vertical="center"/>
    </xf>
    <xf numFmtId="0" fontId="54" fillId="36" borderId="45" xfId="0" applyFont="1" applyFill="1" applyBorder="1" applyAlignment="1">
      <alignment horizontal="center" vertical="center"/>
    </xf>
    <xf numFmtId="0" fontId="51" fillId="0" borderId="0" xfId="0" applyFont="1" applyFill="1" applyBorder="1" applyAlignment="1">
      <alignment vertical="center"/>
    </xf>
    <xf numFmtId="0" fontId="54" fillId="35" borderId="39" xfId="0" applyFont="1" applyFill="1" applyBorder="1" applyAlignment="1">
      <alignment vertical="center"/>
    </xf>
    <xf numFmtId="0" fontId="54" fillId="35" borderId="52" xfId="0" applyFont="1" applyFill="1" applyBorder="1" applyAlignment="1">
      <alignment vertical="center"/>
    </xf>
    <xf numFmtId="0" fontId="54" fillId="35" borderId="43" xfId="0" applyFont="1" applyFill="1" applyBorder="1" applyAlignment="1">
      <alignment vertical="center"/>
    </xf>
    <xf numFmtId="0" fontId="54" fillId="36" borderId="48" xfId="0" applyFont="1" applyFill="1" applyBorder="1" applyAlignment="1">
      <alignment horizontal="center" vertical="center"/>
    </xf>
    <xf numFmtId="0" fontId="54" fillId="36" borderId="41" xfId="0" applyFont="1" applyFill="1" applyBorder="1" applyAlignment="1">
      <alignment horizontal="center" vertical="center" wrapText="1"/>
    </xf>
    <xf numFmtId="0" fontId="33" fillId="53" borderId="0" xfId="0" applyFont="1" applyFill="1"/>
    <xf numFmtId="3" fontId="51" fillId="53" borderId="0" xfId="0" applyNumberFormat="1" applyFont="1" applyFill="1" applyBorder="1"/>
    <xf numFmtId="164" fontId="51" fillId="53" borderId="0" xfId="0" applyNumberFormat="1" applyFont="1" applyFill="1" applyBorder="1"/>
    <xf numFmtId="3" fontId="51" fillId="53" borderId="59" xfId="0" applyNumberFormat="1" applyFont="1" applyFill="1" applyBorder="1"/>
    <xf numFmtId="0" fontId="13" fillId="0" borderId="0" xfId="0" applyFont="1" applyFill="1" applyBorder="1" applyAlignment="1">
      <alignment horizontal="left"/>
    </xf>
    <xf numFmtId="0" fontId="33" fillId="0" borderId="71" xfId="0" applyFont="1" applyBorder="1"/>
    <xf numFmtId="0" fontId="33" fillId="0" borderId="72" xfId="0" applyFont="1" applyFill="1" applyBorder="1"/>
    <xf numFmtId="0" fontId="33" fillId="0" borderId="73" xfId="0" applyFont="1" applyFill="1" applyBorder="1"/>
    <xf numFmtId="0" fontId="33" fillId="0" borderId="73" xfId="0" applyFont="1" applyBorder="1"/>
    <xf numFmtId="0" fontId="33" fillId="0" borderId="74" xfId="0" applyFont="1" applyBorder="1"/>
    <xf numFmtId="0" fontId="13" fillId="32" borderId="53" xfId="0" applyFont="1" applyFill="1" applyBorder="1" applyAlignment="1">
      <alignment horizontal="left"/>
    </xf>
    <xf numFmtId="0" fontId="33" fillId="32" borderId="53" xfId="0" applyFont="1" applyFill="1" applyBorder="1"/>
    <xf numFmtId="0" fontId="68" fillId="0" borderId="65" xfId="0" applyFont="1" applyBorder="1"/>
    <xf numFmtId="3" fontId="51" fillId="0" borderId="0" xfId="0" applyNumberFormat="1" applyFont="1" applyFill="1" applyBorder="1"/>
    <xf numFmtId="164" fontId="51" fillId="0" borderId="0" xfId="0" applyNumberFormat="1" applyFont="1" applyFill="1" applyBorder="1"/>
    <xf numFmtId="3" fontId="33" fillId="0" borderId="60" xfId="0" applyNumberFormat="1" applyFont="1" applyFill="1" applyBorder="1"/>
    <xf numFmtId="3" fontId="33" fillId="32" borderId="64" xfId="0" applyNumberFormat="1" applyFont="1" applyFill="1" applyBorder="1"/>
    <xf numFmtId="3" fontId="33" fillId="32" borderId="65" xfId="0" applyNumberFormat="1" applyFont="1" applyFill="1" applyBorder="1"/>
    <xf numFmtId="0" fontId="33" fillId="32" borderId="65" xfId="0" applyFont="1" applyFill="1" applyBorder="1"/>
    <xf numFmtId="0" fontId="33" fillId="32" borderId="62" xfId="0" applyFont="1" applyFill="1" applyBorder="1"/>
    <xf numFmtId="0" fontId="33" fillId="32" borderId="63" xfId="0" applyFont="1" applyFill="1" applyBorder="1"/>
    <xf numFmtId="170" fontId="33" fillId="0" borderId="60" xfId="0" applyNumberFormat="1" applyFont="1" applyFill="1" applyBorder="1"/>
    <xf numFmtId="0" fontId="33" fillId="0" borderId="60" xfId="0" applyFont="1" applyFill="1" applyBorder="1"/>
    <xf numFmtId="4" fontId="0" fillId="0" borderId="65" xfId="0" applyNumberFormat="1" applyFill="1" applyBorder="1"/>
    <xf numFmtId="0" fontId="33" fillId="0" borderId="65" xfId="0" applyFont="1" applyFill="1" applyBorder="1"/>
    <xf numFmtId="164" fontId="33" fillId="0" borderId="60" xfId="0" applyNumberFormat="1" applyFont="1" applyBorder="1"/>
    <xf numFmtId="164" fontId="33" fillId="32" borderId="65" xfId="0" applyNumberFormat="1" applyFont="1" applyFill="1" applyBorder="1"/>
    <xf numFmtId="3" fontId="6" fillId="0" borderId="60" xfId="0" applyNumberFormat="1" applyFont="1" applyFill="1" applyBorder="1"/>
    <xf numFmtId="0" fontId="33" fillId="32" borderId="64" xfId="0" applyFont="1" applyFill="1" applyBorder="1"/>
    <xf numFmtId="3" fontId="6" fillId="32" borderId="65" xfId="0" applyNumberFormat="1" applyFont="1" applyFill="1" applyBorder="1"/>
    <xf numFmtId="3" fontId="51" fillId="0" borderId="60" xfId="0" applyNumberFormat="1" applyFont="1" applyFill="1" applyBorder="1"/>
    <xf numFmtId="3" fontId="6" fillId="32" borderId="63" xfId="0" applyNumberFormat="1" applyFont="1" applyFill="1" applyBorder="1"/>
    <xf numFmtId="3" fontId="0" fillId="0" borderId="60" xfId="0" applyNumberFormat="1" applyFont="1" applyFill="1" applyBorder="1"/>
    <xf numFmtId="3" fontId="6" fillId="32" borderId="64" xfId="0" applyNumberFormat="1" applyFont="1" applyFill="1" applyBorder="1"/>
    <xf numFmtId="3" fontId="0" fillId="32" borderId="64" xfId="0" applyNumberFormat="1" applyFont="1" applyFill="1" applyBorder="1"/>
    <xf numFmtId="3" fontId="0" fillId="32" borderId="65" xfId="0" applyNumberFormat="1" applyFont="1" applyFill="1" applyBorder="1"/>
    <xf numFmtId="3" fontId="0" fillId="32" borderId="63" xfId="0" applyNumberFormat="1" applyFont="1" applyFill="1" applyBorder="1"/>
    <xf numFmtId="164" fontId="51" fillId="0" borderId="60" xfId="0" applyNumberFormat="1" applyFont="1" applyFill="1" applyBorder="1"/>
    <xf numFmtId="164" fontId="51" fillId="32" borderId="64" xfId="0" applyNumberFormat="1" applyFont="1" applyFill="1" applyBorder="1"/>
    <xf numFmtId="3" fontId="51" fillId="32" borderId="65" xfId="0" applyNumberFormat="1" applyFont="1" applyFill="1" applyBorder="1"/>
    <xf numFmtId="164" fontId="51" fillId="32" borderId="59" xfId="0" applyNumberFormat="1" applyFont="1" applyFill="1" applyBorder="1"/>
    <xf numFmtId="3" fontId="51" fillId="32" borderId="53" xfId="0" applyNumberFormat="1" applyFont="1" applyFill="1" applyBorder="1"/>
    <xf numFmtId="0" fontId="33" fillId="0" borderId="0" xfId="0" applyFont="1" applyAlignment="1">
      <alignment vertical="center"/>
    </xf>
    <xf numFmtId="0" fontId="33" fillId="0" borderId="0" xfId="0" applyFont="1" applyAlignment="1">
      <alignment horizontal="right" vertical="center"/>
    </xf>
    <xf numFmtId="41" fontId="33" fillId="0" borderId="0" xfId="41" applyNumberFormat="1" applyFont="1" applyFill="1" applyBorder="1" applyAlignment="1">
      <alignment horizontal="right" vertical="center"/>
    </xf>
    <xf numFmtId="0" fontId="39" fillId="0" borderId="0" xfId="0" applyFont="1" applyBorder="1" applyAlignment="1">
      <alignment vertical="center"/>
    </xf>
    <xf numFmtId="0" fontId="6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xf>
    <xf numFmtId="0" fontId="13" fillId="0" borderId="0" xfId="0" applyFont="1" applyAlignment="1">
      <alignment vertical="center"/>
    </xf>
    <xf numFmtId="3" fontId="0" fillId="0" borderId="0" xfId="0" applyNumberFormat="1" applyAlignment="1">
      <alignment vertical="center"/>
    </xf>
    <xf numFmtId="3" fontId="1" fillId="32" borderId="18" xfId="40" applyNumberFormat="1" applyFont="1" applyFill="1" applyBorder="1" applyAlignment="1">
      <alignment horizontal="center" wrapText="1"/>
    </xf>
    <xf numFmtId="0" fontId="3" fillId="32" borderId="0" xfId="47" applyFill="1" applyAlignment="1">
      <alignment horizontal="center" vertical="center" wrapText="1"/>
    </xf>
    <xf numFmtId="0" fontId="3" fillId="32" borderId="0" xfId="47" applyFill="1" applyAlignment="1">
      <alignment horizontal="center" vertical="center"/>
    </xf>
    <xf numFmtId="0" fontId="2" fillId="33" borderId="0" xfId="0" applyFont="1" applyFill="1" applyAlignment="1">
      <alignment vertical="center"/>
    </xf>
    <xf numFmtId="0" fontId="10" fillId="33" borderId="0" xfId="0" applyFont="1" applyFill="1" applyAlignment="1">
      <alignment vertical="center"/>
    </xf>
    <xf numFmtId="0" fontId="9" fillId="33" borderId="0" xfId="0" applyFont="1" applyFill="1" applyAlignment="1">
      <alignment vertical="center"/>
    </xf>
    <xf numFmtId="0" fontId="48" fillId="24" borderId="25" xfId="0" applyFont="1" applyFill="1" applyBorder="1" applyAlignment="1">
      <alignment horizontal="center" vertical="center"/>
    </xf>
    <xf numFmtId="0" fontId="48" fillId="24" borderId="26" xfId="0" applyFont="1" applyFill="1" applyBorder="1" applyAlignment="1">
      <alignment horizontal="center" vertical="center"/>
    </xf>
    <xf numFmtId="17" fontId="33" fillId="26" borderId="24" xfId="0" quotePrefix="1" applyNumberFormat="1" applyFont="1" applyFill="1" applyBorder="1" applyAlignment="1">
      <alignment vertical="center"/>
    </xf>
    <xf numFmtId="3" fontId="0" fillId="26" borderId="25" xfId="0" applyNumberFormat="1" applyFill="1" applyBorder="1" applyAlignment="1">
      <alignment vertical="center"/>
    </xf>
    <xf numFmtId="3" fontId="0" fillId="26" borderId="26" xfId="0" applyNumberFormat="1" applyFill="1" applyBorder="1" applyAlignment="1">
      <alignment vertical="center"/>
    </xf>
    <xf numFmtId="0" fontId="33" fillId="26" borderId="24" xfId="0" applyFont="1" applyFill="1" applyBorder="1" applyAlignment="1">
      <alignment vertical="center"/>
    </xf>
    <xf numFmtId="0" fontId="33" fillId="26" borderId="27" xfId="0" applyFont="1" applyFill="1" applyBorder="1" applyAlignment="1">
      <alignment vertical="center"/>
    </xf>
    <xf numFmtId="0" fontId="13" fillId="21" borderId="27" xfId="0" applyFont="1" applyFill="1" applyBorder="1" applyAlignment="1">
      <alignment vertical="center"/>
    </xf>
    <xf numFmtId="3" fontId="13" fillId="21" borderId="28" xfId="0" applyNumberFormat="1" applyFont="1" applyFill="1" applyBorder="1" applyAlignment="1">
      <alignment vertical="center"/>
    </xf>
    <xf numFmtId="3" fontId="13" fillId="21" borderId="29" xfId="0" applyNumberFormat="1" applyFont="1" applyFill="1" applyBorder="1" applyAlignment="1">
      <alignment vertical="center"/>
    </xf>
    <xf numFmtId="0" fontId="48" fillId="30" borderId="0" xfId="0" applyFont="1" applyFill="1" applyAlignment="1">
      <alignment vertical="center"/>
    </xf>
    <xf numFmtId="0" fontId="50" fillId="30" borderId="0" xfId="0" applyFont="1" applyFill="1" applyAlignment="1">
      <alignment vertical="center"/>
    </xf>
    <xf numFmtId="3" fontId="0" fillId="26" borderId="25" xfId="0" applyNumberFormat="1" applyFill="1" applyBorder="1" applyAlignment="1">
      <alignment horizontal="right" vertical="center"/>
    </xf>
    <xf numFmtId="3" fontId="0" fillId="26" borderId="26" xfId="0" applyNumberFormat="1" applyFill="1" applyBorder="1" applyAlignment="1">
      <alignment horizontal="right" vertical="center"/>
    </xf>
    <xf numFmtId="0" fontId="48" fillId="31" borderId="0" xfId="0" applyFont="1" applyFill="1" applyAlignment="1">
      <alignment vertical="center"/>
    </xf>
    <xf numFmtId="0" fontId="50" fillId="31" borderId="0" xfId="0" applyFont="1" applyFill="1" applyAlignment="1">
      <alignment vertical="center"/>
    </xf>
    <xf numFmtId="0" fontId="53" fillId="34" borderId="0" xfId="0" applyFont="1" applyFill="1" applyBorder="1" applyAlignment="1">
      <alignment vertical="center"/>
    </xf>
    <xf numFmtId="0" fontId="0" fillId="33" borderId="0" xfId="0" applyFill="1" applyAlignment="1">
      <alignment vertical="center" wrapText="1"/>
    </xf>
    <xf numFmtId="0" fontId="0" fillId="0" borderId="0" xfId="0" applyAlignment="1">
      <alignment vertical="center" wrapText="1"/>
    </xf>
    <xf numFmtId="0" fontId="13" fillId="33" borderId="0" xfId="0" applyFont="1" applyFill="1" applyAlignment="1">
      <alignment vertical="center"/>
    </xf>
    <xf numFmtId="0" fontId="0" fillId="33" borderId="70" xfId="0" applyFill="1" applyBorder="1" applyAlignment="1">
      <alignment vertical="center" wrapText="1"/>
    </xf>
    <xf numFmtId="0" fontId="0" fillId="33" borderId="68" xfId="0" applyFill="1" applyBorder="1" applyAlignment="1">
      <alignment vertical="center" wrapText="1"/>
    </xf>
    <xf numFmtId="0" fontId="0" fillId="33" borderId="0" xfId="0" applyFill="1" applyBorder="1" applyAlignment="1">
      <alignment vertical="center" wrapText="1"/>
    </xf>
    <xf numFmtId="0" fontId="0" fillId="33" borderId="66" xfId="0" applyFill="1" applyBorder="1" applyAlignment="1">
      <alignment vertical="center" wrapText="1"/>
    </xf>
    <xf numFmtId="0" fontId="58" fillId="33" borderId="0" xfId="0" applyFont="1" applyFill="1" applyBorder="1" applyAlignment="1">
      <alignment vertical="center"/>
    </xf>
    <xf numFmtId="3" fontId="58" fillId="33" borderId="0" xfId="0" applyNumberFormat="1" applyFont="1" applyFill="1" applyBorder="1" applyAlignment="1">
      <alignment horizontal="right" vertical="center"/>
    </xf>
    <xf numFmtId="169" fontId="59" fillId="33" borderId="0" xfId="0" applyNumberFormat="1" applyFont="1" applyFill="1" applyBorder="1" applyAlignment="1">
      <alignment horizontal="right" vertical="center"/>
    </xf>
    <xf numFmtId="0" fontId="54" fillId="54" borderId="0" xfId="0" applyFont="1" applyFill="1" applyBorder="1" applyAlignment="1">
      <alignment vertical="center"/>
    </xf>
    <xf numFmtId="0" fontId="54" fillId="54" borderId="0" xfId="0" applyFont="1" applyFill="1" applyBorder="1" applyAlignment="1">
      <alignment horizontal="center" vertical="center"/>
    </xf>
    <xf numFmtId="3" fontId="51" fillId="54" borderId="0" xfId="0" applyNumberFormat="1" applyFont="1" applyFill="1" applyBorder="1" applyAlignment="1">
      <alignment horizontal="center" vertical="center"/>
    </xf>
    <xf numFmtId="3" fontId="55" fillId="54" borderId="0" xfId="0" applyNumberFormat="1" applyFont="1" applyFill="1" applyBorder="1" applyAlignment="1">
      <alignment horizontal="center" vertical="center"/>
    </xf>
    <xf numFmtId="0" fontId="54" fillId="54" borderId="52" xfId="0" applyFont="1" applyFill="1" applyBorder="1" applyAlignment="1">
      <alignment vertical="center"/>
    </xf>
    <xf numFmtId="0" fontId="54" fillId="54" borderId="43" xfId="0" applyFont="1" applyFill="1" applyBorder="1" applyAlignment="1">
      <alignment vertical="center"/>
    </xf>
    <xf numFmtId="0" fontId="54" fillId="54" borderId="39" xfId="0" applyFont="1" applyFill="1" applyBorder="1" applyAlignment="1">
      <alignment vertical="center"/>
    </xf>
    <xf numFmtId="0" fontId="69" fillId="0" borderId="0" xfId="0" applyFont="1" applyAlignment="1">
      <alignment vertical="center" wrapText="1"/>
    </xf>
    <xf numFmtId="0" fontId="1" fillId="0" borderId="75" xfId="0" applyFont="1" applyBorder="1" applyAlignment="1">
      <alignment vertical="center"/>
    </xf>
    <xf numFmtId="0" fontId="1" fillId="0" borderId="78" xfId="0" applyFont="1" applyBorder="1" applyAlignment="1">
      <alignment vertical="center"/>
    </xf>
    <xf numFmtId="0" fontId="1" fillId="0" borderId="78" xfId="0" applyFont="1" applyBorder="1" applyAlignment="1">
      <alignment horizontal="right" vertical="center"/>
    </xf>
    <xf numFmtId="0" fontId="1" fillId="44" borderId="76" xfId="0" applyFont="1" applyFill="1" applyBorder="1" applyAlignment="1">
      <alignment vertical="center"/>
    </xf>
    <xf numFmtId="0" fontId="1" fillId="44" borderId="77" xfId="0" applyFont="1" applyFill="1" applyBorder="1" applyAlignment="1">
      <alignment vertical="center"/>
    </xf>
    <xf numFmtId="0" fontId="33" fillId="44" borderId="79" xfId="0" applyFont="1" applyFill="1" applyBorder="1" applyAlignment="1">
      <alignment vertical="center"/>
    </xf>
    <xf numFmtId="0" fontId="54" fillId="35" borderId="41" xfId="0" applyFont="1" applyFill="1" applyBorder="1" applyAlignment="1">
      <alignment horizontal="center" vertical="center" wrapText="1"/>
    </xf>
    <xf numFmtId="0" fontId="1" fillId="0" borderId="0" xfId="0" applyFont="1" applyFill="1" applyAlignment="1">
      <alignment vertical="center"/>
    </xf>
    <xf numFmtId="164" fontId="1" fillId="48" borderId="0" xfId="0" applyNumberFormat="1" applyFont="1" applyFill="1"/>
    <xf numFmtId="164" fontId="33" fillId="47" borderId="0" xfId="0" applyNumberFormat="1" applyFont="1" applyFill="1" applyBorder="1"/>
    <xf numFmtId="170" fontId="1" fillId="51" borderId="0" xfId="0" applyNumberFormat="1" applyFont="1" applyFill="1" applyBorder="1"/>
    <xf numFmtId="3" fontId="1" fillId="32" borderId="64" xfId="0" applyNumberFormat="1" applyFont="1" applyFill="1" applyBorder="1"/>
    <xf numFmtId="0" fontId="1" fillId="32" borderId="64" xfId="0" applyFont="1" applyFill="1" applyBorder="1"/>
    <xf numFmtId="164" fontId="1" fillId="32" borderId="64" xfId="0" applyNumberFormat="1" applyFont="1" applyFill="1" applyBorder="1"/>
    <xf numFmtId="164" fontId="1" fillId="32" borderId="62" xfId="0" applyNumberFormat="1" applyFont="1" applyFill="1" applyBorder="1"/>
    <xf numFmtId="3" fontId="1" fillId="32" borderId="62" xfId="0" applyNumberFormat="1" applyFont="1" applyFill="1" applyBorder="1"/>
    <xf numFmtId="14" fontId="4" fillId="32" borderId="64" xfId="0" applyNumberFormat="1" applyFont="1" applyFill="1" applyBorder="1"/>
    <xf numFmtId="14" fontId="33" fillId="32" borderId="62" xfId="0" applyNumberFormat="1" applyFont="1" applyFill="1" applyBorder="1"/>
    <xf numFmtId="0" fontId="1" fillId="32" borderId="65" xfId="0" applyFont="1" applyFill="1" applyBorder="1"/>
    <xf numFmtId="0" fontId="1" fillId="32" borderId="63" xfId="0" applyFont="1" applyFill="1" applyBorder="1"/>
    <xf numFmtId="170" fontId="1" fillId="32" borderId="64" xfId="0" applyNumberFormat="1" applyFont="1" applyFill="1" applyBorder="1"/>
    <xf numFmtId="164" fontId="33" fillId="55" borderId="0" xfId="0" applyNumberFormat="1" applyFont="1" applyFill="1" applyBorder="1"/>
    <xf numFmtId="0" fontId="1" fillId="32" borderId="62" xfId="0" applyFont="1" applyFill="1" applyBorder="1"/>
    <xf numFmtId="3" fontId="1" fillId="32" borderId="11" xfId="41" applyNumberFormat="1" applyFont="1" applyFill="1" applyBorder="1" applyAlignment="1">
      <alignment horizontal="left" vertical="center" indent="1"/>
    </xf>
    <xf numFmtId="3" fontId="2" fillId="32" borderId="10" xfId="0" applyNumberFormat="1" applyFont="1" applyFill="1" applyBorder="1" applyAlignment="1">
      <alignment horizontal="right" vertical="center"/>
    </xf>
    <xf numFmtId="3" fontId="13" fillId="21" borderId="14" xfId="41" applyNumberFormat="1" applyFont="1" applyFill="1" applyBorder="1" applyAlignment="1">
      <alignment horizontal="right" vertical="center"/>
    </xf>
    <xf numFmtId="0" fontId="13" fillId="0" borderId="0" xfId="0" applyFont="1" applyBorder="1"/>
    <xf numFmtId="3" fontId="0" fillId="0" borderId="0" xfId="0" applyNumberFormat="1" applyFont="1"/>
    <xf numFmtId="3" fontId="33" fillId="56" borderId="0" xfId="0" applyNumberFormat="1" applyFont="1" applyFill="1"/>
    <xf numFmtId="0" fontId="33" fillId="56" borderId="0" xfId="0" applyFont="1" applyFill="1"/>
    <xf numFmtId="3" fontId="1" fillId="56" borderId="0" xfId="0" applyNumberFormat="1" applyFont="1" applyFill="1" applyBorder="1"/>
    <xf numFmtId="170" fontId="33" fillId="56" borderId="0" xfId="0" applyNumberFormat="1" applyFont="1" applyFill="1" applyBorder="1"/>
    <xf numFmtId="164" fontId="13" fillId="32" borderId="11" xfId="41" applyNumberFormat="1" applyFont="1" applyFill="1" applyBorder="1" applyAlignment="1">
      <alignment vertical="center"/>
    </xf>
    <xf numFmtId="169" fontId="43" fillId="32" borderId="11" xfId="41" applyNumberFormat="1" applyFont="1" applyFill="1" applyBorder="1" applyAlignment="1">
      <alignment vertical="center"/>
    </xf>
    <xf numFmtId="3" fontId="13" fillId="32" borderId="10" xfId="0" applyNumberFormat="1" applyFont="1" applyFill="1" applyBorder="1" applyAlignment="1">
      <alignment horizontal="right" vertical="center"/>
    </xf>
    <xf numFmtId="169" fontId="43" fillId="32" borderId="10" xfId="0" applyNumberFormat="1" applyFont="1" applyFill="1" applyBorder="1" applyAlignment="1">
      <alignment horizontal="right" vertical="center"/>
    </xf>
    <xf numFmtId="3" fontId="50" fillId="58" borderId="11" xfId="41" applyNumberFormat="1" applyFont="1" applyFill="1" applyBorder="1" applyAlignment="1">
      <alignment vertical="center"/>
    </xf>
    <xf numFmtId="3" fontId="50" fillId="57" borderId="11" xfId="41" applyNumberFormat="1" applyFont="1" applyFill="1" applyBorder="1" applyAlignment="1">
      <alignment vertical="center"/>
    </xf>
    <xf numFmtId="3" fontId="50" fillId="43" borderId="11" xfId="41" applyNumberFormat="1" applyFont="1" applyFill="1" applyBorder="1" applyAlignment="1">
      <alignment vertical="center"/>
    </xf>
    <xf numFmtId="170" fontId="33" fillId="56" borderId="0" xfId="0" applyNumberFormat="1" applyFont="1" applyFill="1"/>
    <xf numFmtId="0" fontId="1" fillId="18" borderId="17" xfId="0" applyNumberFormat="1" applyFont="1" applyFill="1" applyBorder="1" applyAlignment="1">
      <alignment horizontal="left" vertical="center"/>
    </xf>
    <xf numFmtId="169" fontId="1" fillId="14" borderId="10" xfId="0" applyNumberFormat="1" applyFont="1" applyFill="1" applyBorder="1" applyAlignment="1">
      <alignment horizontal="right" vertical="center"/>
    </xf>
    <xf numFmtId="0" fontId="1" fillId="19" borderId="17" xfId="0" applyNumberFormat="1" applyFont="1" applyFill="1" applyBorder="1" applyAlignment="1">
      <alignment horizontal="left" vertical="center"/>
    </xf>
    <xf numFmtId="0" fontId="1" fillId="20" borderId="17" xfId="0" applyNumberFormat="1" applyFont="1" applyFill="1" applyBorder="1" applyAlignment="1">
      <alignment horizontal="left" vertical="center"/>
    </xf>
    <xf numFmtId="3" fontId="1" fillId="14" borderId="12" xfId="0" applyNumberFormat="1" applyFont="1" applyFill="1" applyBorder="1" applyAlignment="1">
      <alignment horizontal="right" vertical="center"/>
    </xf>
    <xf numFmtId="164" fontId="1" fillId="32" borderId="11" xfId="41" applyNumberFormat="1" applyFont="1" applyFill="1" applyBorder="1" applyAlignment="1">
      <alignment vertical="center"/>
    </xf>
    <xf numFmtId="3" fontId="56" fillId="26" borderId="25" xfId="49" applyNumberFormat="1" applyFont="1" applyFill="1" applyBorder="1" applyAlignment="1">
      <alignment horizontal="right" vertical="center"/>
    </xf>
    <xf numFmtId="169" fontId="57" fillId="60" borderId="25" xfId="0" applyNumberFormat="1" applyFont="1" applyFill="1" applyBorder="1" applyAlignment="1">
      <alignment horizontal="right" vertical="center"/>
    </xf>
    <xf numFmtId="168" fontId="0" fillId="32" borderId="25" xfId="0" applyNumberFormat="1" applyFill="1" applyBorder="1" applyAlignment="1">
      <alignment vertical="center" wrapText="1"/>
    </xf>
    <xf numFmtId="164" fontId="0" fillId="32" borderId="25" xfId="0" applyNumberFormat="1" applyFill="1" applyBorder="1" applyAlignment="1">
      <alignment vertical="center" wrapText="1"/>
    </xf>
    <xf numFmtId="0" fontId="14" fillId="18" borderId="17" xfId="40" applyFont="1" applyFill="1" applyBorder="1" applyAlignment="1">
      <alignment horizontal="left" vertical="center"/>
    </xf>
    <xf numFmtId="3" fontId="1" fillId="14" borderId="10" xfId="40" applyNumberFormat="1" applyFont="1" applyFill="1" applyBorder="1" applyAlignment="1">
      <alignment horizontal="right" vertical="center"/>
    </xf>
    <xf numFmtId="0" fontId="14" fillId="19" borderId="17" xfId="40" applyFont="1" applyFill="1" applyBorder="1" applyAlignment="1">
      <alignment horizontal="left" vertical="center"/>
    </xf>
    <xf numFmtId="0" fontId="14" fillId="20" borderId="17" xfId="40" applyFont="1" applyFill="1" applyBorder="1" applyAlignment="1">
      <alignment horizontal="left" vertical="center"/>
    </xf>
    <xf numFmtId="0" fontId="14" fillId="23" borderId="17" xfId="40" applyFont="1" applyFill="1" applyBorder="1" applyAlignment="1">
      <alignment horizontal="left" vertical="center"/>
    </xf>
    <xf numFmtId="0" fontId="14" fillId="22" borderId="17" xfId="40" applyFont="1" applyFill="1" applyBorder="1" applyAlignment="1">
      <alignment horizontal="left" vertical="center"/>
    </xf>
    <xf numFmtId="0" fontId="1" fillId="0" borderId="0" xfId="0" applyFont="1" applyFill="1"/>
    <xf numFmtId="3" fontId="1" fillId="0" borderId="11" xfId="40" applyNumberFormat="1" applyFont="1" applyFill="1" applyBorder="1" applyAlignment="1"/>
    <xf numFmtId="0" fontId="13" fillId="33" borderId="0" xfId="0" applyFont="1" applyFill="1" applyBorder="1" applyAlignment="1">
      <alignment vertical="center"/>
    </xf>
    <xf numFmtId="0" fontId="39" fillId="33" borderId="0" xfId="0" applyFont="1" applyFill="1" applyBorder="1" applyAlignment="1">
      <alignment vertical="center"/>
    </xf>
    <xf numFmtId="0" fontId="33" fillId="33" borderId="0" xfId="0" applyFont="1" applyFill="1" applyAlignment="1">
      <alignment horizontal="right" vertical="center"/>
    </xf>
    <xf numFmtId="0" fontId="33" fillId="33" borderId="0" xfId="0" applyFont="1" applyFill="1" applyAlignment="1">
      <alignment vertical="center"/>
    </xf>
    <xf numFmtId="0" fontId="39" fillId="59" borderId="21" xfId="0" applyFont="1" applyFill="1" applyBorder="1" applyAlignment="1">
      <alignment horizontal="center"/>
    </xf>
    <xf numFmtId="0" fontId="39" fillId="59" borderId="0" xfId="0" applyFont="1" applyFill="1" applyBorder="1" applyAlignment="1">
      <alignment horizontal="center"/>
    </xf>
    <xf numFmtId="4" fontId="14" fillId="17" borderId="16" xfId="39" applyNumberFormat="1" applyFont="1" applyFill="1" applyBorder="1" applyAlignment="1">
      <alignment horizontal="center" vertical="center" wrapText="1"/>
    </xf>
    <xf numFmtId="0" fontId="69" fillId="0" borderId="0" xfId="0" applyFont="1" applyAlignment="1">
      <alignment horizontal="center" vertical="center" wrapText="1"/>
    </xf>
    <xf numFmtId="0" fontId="48" fillId="24" borderId="30" xfId="0" applyFont="1" applyFill="1" applyBorder="1" applyAlignment="1">
      <alignment horizontal="center" vertical="center"/>
    </xf>
    <xf numFmtId="0" fontId="48" fillId="24" borderId="22" xfId="0" applyFont="1" applyFill="1" applyBorder="1" applyAlignment="1">
      <alignment horizontal="center" vertical="center"/>
    </xf>
    <xf numFmtId="0" fontId="48" fillId="24" borderId="23" xfId="0" applyFont="1" applyFill="1" applyBorder="1" applyAlignment="1">
      <alignment horizontal="center" vertical="center"/>
    </xf>
    <xf numFmtId="0" fontId="48" fillId="24" borderId="35"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33" fillId="32" borderId="0" xfId="0" applyFont="1" applyFill="1" applyBorder="1" applyAlignment="1">
      <alignment horizontal="center"/>
    </xf>
    <xf numFmtId="0" fontId="9" fillId="32" borderId="59" xfId="0" applyFont="1" applyFill="1" applyBorder="1" applyAlignment="1">
      <alignment horizontal="center"/>
    </xf>
    <xf numFmtId="0" fontId="9" fillId="32" borderId="0" xfId="0" applyFont="1" applyFill="1" applyBorder="1" applyAlignment="1">
      <alignment horizontal="center"/>
    </xf>
    <xf numFmtId="0" fontId="68" fillId="32" borderId="64" xfId="0" applyFont="1" applyFill="1" applyBorder="1" applyAlignment="1">
      <alignment horizontal="center"/>
    </xf>
    <xf numFmtId="0" fontId="68" fillId="32" borderId="65" xfId="0" applyFont="1" applyFill="1" applyBorder="1" applyAlignment="1">
      <alignment horizontal="center"/>
    </xf>
    <xf numFmtId="0" fontId="68" fillId="32" borderId="62" xfId="0" applyFont="1" applyFill="1" applyBorder="1" applyAlignment="1">
      <alignment horizontal="center"/>
    </xf>
    <xf numFmtId="0" fontId="68" fillId="32" borderId="63" xfId="0" applyFont="1" applyFill="1" applyBorder="1" applyAlignment="1">
      <alignment horizontal="center"/>
    </xf>
    <xf numFmtId="0" fontId="68" fillId="32" borderId="59" xfId="0" applyFont="1" applyFill="1" applyBorder="1" applyAlignment="1">
      <alignment horizontal="center"/>
    </xf>
    <xf numFmtId="0" fontId="68" fillId="32" borderId="53" xfId="0" applyFont="1" applyFill="1" applyBorder="1" applyAlignment="1">
      <alignment horizontal="center"/>
    </xf>
    <xf numFmtId="4" fontId="45" fillId="17" borderId="16" xfId="39" applyNumberFormat="1" applyFont="1" applyFill="1" applyBorder="1" applyAlignment="1">
      <alignment horizontal="center" vertical="center" wrapText="1"/>
    </xf>
    <xf numFmtId="4" fontId="45" fillId="17" borderId="20" xfId="39" applyNumberFormat="1" applyFont="1" applyFill="1" applyBorder="1" applyAlignment="1">
      <alignment horizontal="center" vertical="center" wrapText="1"/>
    </xf>
    <xf numFmtId="4" fontId="14" fillId="17" borderId="20" xfId="39" applyNumberFormat="1" applyFont="1" applyFill="1" applyBorder="1" applyAlignment="1">
      <alignment horizontal="center" vertical="center" wrapText="1"/>
    </xf>
    <xf numFmtId="0" fontId="0" fillId="32" borderId="38" xfId="0" applyFill="1" applyBorder="1" applyAlignment="1">
      <alignment horizontal="center"/>
    </xf>
    <xf numFmtId="0" fontId="0" fillId="32" borderId="20" xfId="0" applyFill="1" applyBorder="1" applyAlignment="1">
      <alignment horizontal="center"/>
    </xf>
    <xf numFmtId="3" fontId="10" fillId="32" borderId="18" xfId="40" applyNumberFormat="1" applyFont="1" applyFill="1" applyBorder="1" applyAlignment="1">
      <alignment horizontal="center"/>
    </xf>
    <xf numFmtId="0" fontId="14" fillId="61" borderId="16" xfId="0" applyFont="1" applyFill="1" applyBorder="1" applyAlignment="1">
      <alignment vertical="center" wrapText="1"/>
    </xf>
    <xf numFmtId="3" fontId="14" fillId="61" borderId="18" xfId="40" applyNumberFormat="1" applyFont="1" applyFill="1" applyBorder="1" applyAlignment="1">
      <alignment horizontal="center" vertical="center" wrapText="1"/>
    </xf>
    <xf numFmtId="3" fontId="14" fillId="61" borderId="19" xfId="40" applyNumberFormat="1" applyFont="1" applyFill="1" applyBorder="1" applyAlignment="1">
      <alignment vertical="center"/>
    </xf>
    <xf numFmtId="0" fontId="0" fillId="61" borderId="20" xfId="0" applyFill="1" applyBorder="1" applyAlignment="1">
      <alignment vertical="center"/>
    </xf>
    <xf numFmtId="3" fontId="14" fillId="61" borderId="19" xfId="40" applyNumberFormat="1" applyFont="1" applyFill="1" applyBorder="1" applyAlignment="1">
      <alignment horizontal="center" vertical="center"/>
    </xf>
    <xf numFmtId="0" fontId="14" fillId="61" borderId="20" xfId="0" applyFont="1" applyFill="1" applyBorder="1" applyAlignment="1">
      <alignment horizontal="center" vertical="center"/>
    </xf>
    <xf numFmtId="4" fontId="45" fillId="61" borderId="10" xfId="39" applyNumberFormat="1" applyFont="1" applyFill="1" applyBorder="1" applyAlignment="1">
      <alignment horizontal="center" vertical="center" wrapText="1"/>
    </xf>
    <xf numFmtId="0" fontId="44" fillId="61" borderId="10" xfId="0" applyFont="1" applyFill="1" applyBorder="1" applyAlignment="1">
      <alignment horizontal="center" vertical="center" wrapText="1"/>
    </xf>
    <xf numFmtId="4" fontId="45" fillId="61" borderId="12" xfId="39" applyNumberFormat="1" applyFont="1" applyFill="1" applyBorder="1" applyAlignment="1">
      <alignment horizontal="center" vertical="center" wrapText="1"/>
    </xf>
    <xf numFmtId="0" fontId="14" fillId="61" borderId="14" xfId="0" applyFont="1" applyFill="1" applyBorder="1" applyAlignment="1">
      <alignment vertical="center"/>
    </xf>
    <xf numFmtId="3" fontId="14" fillId="61" borderId="12" xfId="40" applyNumberFormat="1" applyFont="1" applyFill="1" applyBorder="1" applyAlignment="1">
      <alignment horizontal="center" vertical="center" wrapText="1"/>
    </xf>
    <xf numFmtId="3" fontId="14" fillId="61" borderId="12" xfId="40" applyNumberFormat="1" applyFont="1" applyFill="1" applyBorder="1" applyAlignment="1">
      <alignment vertical="center"/>
    </xf>
    <xf numFmtId="0" fontId="0" fillId="61" borderId="11" xfId="0" applyFill="1" applyBorder="1" applyAlignment="1">
      <alignment vertical="center"/>
    </xf>
    <xf numFmtId="3" fontId="14" fillId="61" borderId="10" xfId="40" applyNumberFormat="1" applyFont="1" applyFill="1" applyBorder="1" applyAlignment="1">
      <alignment horizontal="center" vertical="center"/>
    </xf>
    <xf numFmtId="0" fontId="14" fillId="61" borderId="18" xfId="0" applyFont="1" applyFill="1" applyBorder="1" applyAlignment="1">
      <alignment horizontal="center" vertical="center"/>
    </xf>
    <xf numFmtId="4" fontId="14" fillId="61" borderId="10" xfId="39" applyNumberFormat="1" applyFont="1" applyFill="1" applyBorder="1" applyAlignment="1">
      <alignment horizontal="center" vertical="center" wrapText="1"/>
    </xf>
    <xf numFmtId="4" fontId="14" fillId="61" borderId="16" xfId="39" applyNumberFormat="1" applyFont="1" applyFill="1" applyBorder="1" applyAlignment="1">
      <alignment horizontal="center" vertical="center" wrapText="1"/>
    </xf>
    <xf numFmtId="3" fontId="14" fillId="61" borderId="80" xfId="40" applyNumberFormat="1" applyFont="1" applyFill="1" applyBorder="1" applyAlignment="1">
      <alignment horizontal="center" vertical="center" wrapText="1"/>
    </xf>
    <xf numFmtId="3" fontId="14" fillId="61" borderId="80" xfId="40" applyNumberFormat="1" applyFont="1" applyFill="1" applyBorder="1" applyAlignment="1">
      <alignment vertical="center"/>
    </xf>
    <xf numFmtId="3" fontId="14" fillId="61" borderId="84" xfId="40" applyNumberFormat="1" applyFont="1" applyFill="1" applyBorder="1" applyAlignment="1">
      <alignment vertical="center"/>
    </xf>
    <xf numFmtId="3" fontId="14" fillId="61" borderId="80" xfId="40" applyNumberFormat="1" applyFont="1" applyFill="1" applyBorder="1" applyAlignment="1">
      <alignment horizontal="center" vertical="center"/>
    </xf>
    <xf numFmtId="4" fontId="14" fillId="61" borderId="84" xfId="39" applyNumberFormat="1" applyFont="1" applyFill="1" applyBorder="1" applyAlignment="1">
      <alignment horizontal="center" vertical="center" wrapText="1"/>
    </xf>
    <xf numFmtId="3" fontId="14" fillId="61" borderId="10" xfId="40" applyNumberFormat="1" applyFont="1" applyFill="1" applyBorder="1" applyAlignment="1">
      <alignment horizontal="center" vertical="center" wrapText="1"/>
    </xf>
    <xf numFmtId="3" fontId="14" fillId="61" borderId="17" xfId="40" applyNumberFormat="1" applyFont="1" applyFill="1" applyBorder="1" applyAlignment="1">
      <alignment horizontal="left" vertical="center"/>
    </xf>
    <xf numFmtId="0" fontId="14" fillId="61" borderId="17" xfId="40" applyFont="1" applyFill="1" applyBorder="1" applyAlignment="1">
      <alignment horizontal="left" vertical="center"/>
    </xf>
    <xf numFmtId="0" fontId="48" fillId="61" borderId="35" xfId="0" applyFont="1" applyFill="1" applyBorder="1" applyAlignment="1">
      <alignment horizontal="center" vertical="center" wrapText="1"/>
    </xf>
    <xf numFmtId="0" fontId="48" fillId="61" borderId="50" xfId="0" applyFont="1" applyFill="1" applyBorder="1" applyAlignment="1">
      <alignment vertical="center"/>
    </xf>
    <xf numFmtId="0" fontId="48" fillId="61" borderId="49" xfId="0" applyFont="1" applyFill="1" applyBorder="1" applyAlignment="1">
      <alignment vertical="center"/>
    </xf>
    <xf numFmtId="0" fontId="48" fillId="61" borderId="51" xfId="0" applyFont="1" applyFill="1" applyBorder="1" applyAlignment="1">
      <alignment vertical="center"/>
    </xf>
    <xf numFmtId="0" fontId="48" fillId="61" borderId="31" xfId="0" applyFont="1" applyFill="1" applyBorder="1" applyAlignment="1">
      <alignment horizontal="center" vertical="center"/>
    </xf>
    <xf numFmtId="0" fontId="48" fillId="61" borderId="25" xfId="0" applyFont="1" applyFill="1" applyBorder="1" applyAlignment="1">
      <alignment vertical="center"/>
    </xf>
    <xf numFmtId="0" fontId="48" fillId="61" borderId="24" xfId="0" applyFont="1" applyFill="1" applyBorder="1" applyAlignment="1">
      <alignment horizontal="center" vertical="center"/>
    </xf>
    <xf numFmtId="0" fontId="48" fillId="61" borderId="34" xfId="0" applyFont="1" applyFill="1" applyBorder="1" applyAlignment="1">
      <alignment horizontal="center" vertical="center" wrapText="1"/>
    </xf>
    <xf numFmtId="0" fontId="48" fillId="61" borderId="32" xfId="0" applyFont="1" applyFill="1" applyBorder="1" applyAlignment="1">
      <alignment horizontal="center" vertical="center"/>
    </xf>
    <xf numFmtId="0" fontId="52" fillId="61" borderId="33" xfId="0" applyFont="1" applyFill="1" applyBorder="1" applyAlignment="1">
      <alignment horizontal="center" vertical="center"/>
    </xf>
    <xf numFmtId="0" fontId="52" fillId="61" borderId="36" xfId="0" applyFont="1" applyFill="1" applyBorder="1" applyAlignment="1">
      <alignment horizontal="center" vertical="center"/>
    </xf>
    <xf numFmtId="0" fontId="48" fillId="61" borderId="26" xfId="0" applyFont="1" applyFill="1" applyBorder="1" applyAlignment="1">
      <alignment vertical="center"/>
    </xf>
    <xf numFmtId="0" fontId="48" fillId="61" borderId="24" xfId="0" applyFont="1" applyFill="1" applyBorder="1" applyAlignment="1">
      <alignment vertical="center"/>
    </xf>
    <xf numFmtId="0" fontId="48" fillId="61" borderId="31" xfId="0" applyFont="1" applyFill="1" applyBorder="1" applyAlignment="1">
      <alignment horizontal="center" vertical="center" wrapText="1"/>
    </xf>
    <xf numFmtId="0" fontId="48" fillId="61" borderId="0" xfId="0" applyFont="1" applyFill="1" applyAlignment="1">
      <alignment vertical="center"/>
    </xf>
    <xf numFmtId="0" fontId="50" fillId="61" borderId="0" xfId="0" applyFont="1" applyFill="1" applyAlignment="1">
      <alignment vertical="center"/>
    </xf>
    <xf numFmtId="0" fontId="54" fillId="62" borderId="39" xfId="0" applyFont="1" applyFill="1" applyBorder="1" applyAlignment="1">
      <alignment vertical="center"/>
    </xf>
    <xf numFmtId="0" fontId="54" fillId="62" borderId="52" xfId="0" applyFont="1" applyFill="1" applyBorder="1" applyAlignment="1">
      <alignment vertical="center"/>
    </xf>
    <xf numFmtId="17" fontId="54" fillId="62" borderId="40" xfId="0" applyNumberFormat="1" applyFont="1" applyFill="1" applyBorder="1" applyAlignment="1">
      <alignment horizontal="center" vertical="center"/>
    </xf>
    <xf numFmtId="0" fontId="54" fillId="62" borderId="40" xfId="0" applyFont="1" applyFill="1" applyBorder="1" applyAlignment="1">
      <alignment horizontal="center" vertical="center"/>
    </xf>
    <xf numFmtId="0" fontId="54" fillId="62" borderId="41" xfId="0" applyFont="1" applyFill="1" applyBorder="1" applyAlignment="1">
      <alignment horizontal="center" vertical="center"/>
    </xf>
    <xf numFmtId="0" fontId="54" fillId="62" borderId="42" xfId="0" applyFont="1" applyFill="1" applyBorder="1" applyAlignment="1">
      <alignment vertical="center"/>
    </xf>
    <xf numFmtId="0" fontId="54" fillId="62" borderId="43" xfId="0" applyFont="1" applyFill="1" applyBorder="1" applyAlignment="1">
      <alignment vertical="center"/>
    </xf>
    <xf numFmtId="0" fontId="54" fillId="62" borderId="44" xfId="0" applyFont="1" applyFill="1" applyBorder="1" applyAlignment="1">
      <alignment vertical="center"/>
    </xf>
    <xf numFmtId="0" fontId="54" fillId="62" borderId="45" xfId="0" applyFont="1" applyFill="1" applyBorder="1" applyAlignment="1">
      <alignment horizontal="center" vertical="center"/>
    </xf>
    <xf numFmtId="17" fontId="54" fillId="62" borderId="46" xfId="0" applyNumberFormat="1" applyFont="1" applyFill="1" applyBorder="1" applyAlignment="1">
      <alignment horizontal="center" vertical="center"/>
    </xf>
    <xf numFmtId="0" fontId="54" fillId="62" borderId="46" xfId="0" applyFont="1" applyFill="1" applyBorder="1" applyAlignment="1">
      <alignment horizontal="center" vertical="center"/>
    </xf>
    <xf numFmtId="0" fontId="54" fillId="62" borderId="47" xfId="0" applyFont="1" applyFill="1" applyBorder="1" applyAlignment="1">
      <alignment vertical="center"/>
    </xf>
    <xf numFmtId="0" fontId="54" fillId="62" borderId="48" xfId="0" applyFont="1" applyFill="1" applyBorder="1" applyAlignment="1">
      <alignment horizontal="center" vertical="center"/>
    </xf>
    <xf numFmtId="0" fontId="53" fillId="62" borderId="0" xfId="0" applyFont="1" applyFill="1" applyBorder="1" applyAlignment="1">
      <alignment vertical="center"/>
    </xf>
    <xf numFmtId="0" fontId="54" fillId="62" borderId="41" xfId="0" applyFont="1" applyFill="1" applyBorder="1" applyAlignment="1">
      <alignment horizontal="center" vertical="center" wrapText="1"/>
    </xf>
    <xf numFmtId="3" fontId="45" fillId="61" borderId="16" xfId="41" applyNumberFormat="1" applyFont="1" applyFill="1" applyBorder="1" applyAlignment="1">
      <alignment vertical="center"/>
    </xf>
    <xf numFmtId="0" fontId="14" fillId="61" borderId="18" xfId="0" applyFont="1" applyFill="1" applyBorder="1" applyAlignment="1">
      <alignment horizontal="center" vertical="center" wrapText="1"/>
    </xf>
    <xf numFmtId="0" fontId="14" fillId="61" borderId="19" xfId="0" applyFont="1" applyFill="1" applyBorder="1" applyAlignment="1">
      <alignment vertical="center"/>
    </xf>
    <xf numFmtId="3" fontId="14" fillId="61" borderId="16" xfId="41" applyNumberFormat="1" applyFont="1" applyFill="1" applyBorder="1" applyAlignment="1">
      <alignment vertical="center"/>
    </xf>
    <xf numFmtId="0" fontId="14" fillId="61" borderId="12" xfId="0" applyFont="1" applyFill="1" applyBorder="1" applyAlignment="1">
      <alignment vertical="center"/>
    </xf>
    <xf numFmtId="0" fontId="45" fillId="61" borderId="11" xfId="0" applyFont="1" applyFill="1" applyBorder="1" applyAlignment="1">
      <alignment vertical="center"/>
    </xf>
    <xf numFmtId="0" fontId="44" fillId="61" borderId="10" xfId="0" applyFont="1" applyFill="1" applyBorder="1" applyAlignment="1">
      <alignment horizontal="center" vertical="center"/>
    </xf>
    <xf numFmtId="0" fontId="14" fillId="61" borderId="12" xfId="0" applyFont="1" applyFill="1" applyBorder="1" applyAlignment="1">
      <alignment horizontal="left" vertical="center" indent="1"/>
    </xf>
    <xf numFmtId="4" fontId="45" fillId="61" borderId="16" xfId="39" applyNumberFormat="1" applyFont="1" applyFill="1" applyBorder="1" applyAlignment="1">
      <alignment vertical="center" wrapText="1"/>
    </xf>
    <xf numFmtId="3" fontId="45" fillId="61" borderId="20" xfId="40" applyNumberFormat="1" applyFont="1" applyFill="1" applyBorder="1" applyAlignment="1">
      <alignment vertical="center"/>
    </xf>
    <xf numFmtId="3" fontId="45" fillId="61" borderId="19" xfId="40" applyNumberFormat="1" applyFont="1" applyFill="1" applyBorder="1" applyAlignment="1">
      <alignment horizontal="center" vertical="center"/>
    </xf>
    <xf numFmtId="4" fontId="14" fillId="61" borderId="16" xfId="39" applyNumberFormat="1" applyFont="1" applyFill="1" applyBorder="1" applyAlignment="1">
      <alignment vertical="center" wrapText="1"/>
    </xf>
    <xf numFmtId="3" fontId="45" fillId="61" borderId="10" xfId="40" applyNumberFormat="1" applyFont="1" applyFill="1" applyBorder="1" applyAlignment="1">
      <alignment horizontal="center" vertical="center" wrapText="1"/>
    </xf>
    <xf numFmtId="3" fontId="45" fillId="61" borderId="12" xfId="40" applyNumberFormat="1" applyFont="1" applyFill="1" applyBorder="1" applyAlignment="1">
      <alignment horizontal="center" vertical="center" wrapText="1"/>
    </xf>
    <xf numFmtId="0" fontId="45" fillId="61" borderId="19" xfId="0" applyFont="1" applyFill="1" applyBorder="1" applyAlignment="1">
      <alignment horizontal="center" vertical="center"/>
    </xf>
    <xf numFmtId="0" fontId="14" fillId="61" borderId="10" xfId="0" applyFont="1" applyFill="1" applyBorder="1" applyAlignment="1">
      <alignment vertical="center"/>
    </xf>
    <xf numFmtId="0" fontId="45" fillId="61" borderId="10" xfId="0" applyFont="1" applyFill="1" applyBorder="1" applyAlignment="1">
      <alignment vertical="center"/>
    </xf>
    <xf numFmtId="0" fontId="45" fillId="61" borderId="12" xfId="0" applyFont="1" applyFill="1" applyBorder="1" applyAlignment="1">
      <alignment horizontal="center" vertical="center" wrapText="1"/>
    </xf>
    <xf numFmtId="0" fontId="48" fillId="61" borderId="81" xfId="0" applyFont="1" applyFill="1" applyBorder="1" applyAlignment="1">
      <alignment horizontal="center" vertical="center" wrapText="1"/>
    </xf>
    <xf numFmtId="0" fontId="48" fillId="61" borderId="82" xfId="0" applyFont="1" applyFill="1" applyBorder="1" applyAlignment="1">
      <alignment horizontal="center" vertical="center" wrapText="1"/>
    </xf>
    <xf numFmtId="0" fontId="48" fillId="61" borderId="83" xfId="0" applyFont="1" applyFill="1" applyBorder="1" applyAlignment="1">
      <alignment horizontal="center" vertical="center" wrapText="1"/>
    </xf>
    <xf numFmtId="0" fontId="48" fillId="61" borderId="67" xfId="0" applyFont="1" applyFill="1" applyBorder="1" applyAlignment="1">
      <alignment horizontal="center" vertical="center" wrapText="1"/>
    </xf>
    <xf numFmtId="0" fontId="48" fillId="61" borderId="69" xfId="0" applyFont="1" applyFill="1" applyBorder="1" applyAlignment="1">
      <alignment horizontal="center" vertical="center" wrapText="1"/>
    </xf>
    <xf numFmtId="0" fontId="48" fillId="61" borderId="25" xfId="0" applyFont="1" applyFill="1" applyBorder="1" applyAlignment="1">
      <alignment horizontal="center" vertical="center" wrapText="1"/>
    </xf>
    <xf numFmtId="0" fontId="45" fillId="61" borderId="19" xfId="0" applyFont="1" applyFill="1" applyBorder="1" applyAlignment="1">
      <alignment vertical="center"/>
    </xf>
    <xf numFmtId="2" fontId="14" fillId="61" borderId="12" xfId="0" applyNumberFormat="1" applyFont="1" applyFill="1" applyBorder="1" applyAlignment="1">
      <alignment vertical="center"/>
    </xf>
    <xf numFmtId="2" fontId="45" fillId="61" borderId="17" xfId="0" applyNumberFormat="1" applyFont="1" applyFill="1" applyBorder="1" applyAlignment="1">
      <alignment vertical="center"/>
    </xf>
    <xf numFmtId="0" fontId="14" fillId="61" borderId="80" xfId="0" applyFont="1" applyFill="1" applyBorder="1" applyAlignment="1">
      <alignment horizontal="center" vertical="center" wrapText="1"/>
    </xf>
    <xf numFmtId="3" fontId="48" fillId="61" borderId="11" xfId="40" applyNumberFormat="1" applyFont="1" applyFill="1" applyBorder="1" applyAlignment="1">
      <alignment vertical="center"/>
    </xf>
    <xf numFmtId="0" fontId="33" fillId="61" borderId="17" xfId="0" applyNumberFormat="1" applyFont="1" applyFill="1" applyBorder="1" applyAlignment="1">
      <alignment horizontal="left" vertical="center"/>
    </xf>
    <xf numFmtId="0" fontId="1" fillId="61" borderId="17" xfId="0" applyNumberFormat="1" applyFont="1" applyFill="1" applyBorder="1" applyAlignment="1">
      <alignment horizontal="left" vertic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0" xr:uid="{65EE4899-9E66-4020-939C-8285A2BE1A69}"/>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49" xr:uid="{DC7A85DE-CF1C-4CB2-AAE4-64CDCAA8C22B}"/>
    <cellStyle name="Normal 3" xfId="47" xr:uid="{00000000-0005-0000-0000-000027000000}"/>
    <cellStyle name="Normal 4" xfId="48" xr:uid="{A2A08EC2-9932-4843-AFCA-2D9FC0D2B329}"/>
    <cellStyle name="Normal_PF2005" xfId="39" xr:uid="{00000000-0005-0000-0000-000028000000}"/>
    <cellStyle name="Normal_SCOTFCST" xfId="40" xr:uid="{00000000-0005-0000-0000-000029000000}"/>
    <cellStyle name="Normal_SCOTFCST_volume_tpf_species_datav2. 22.5.12.jo" xfId="41" xr:uid="{00000000-0005-0000-0000-00002A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44">
    <dxf>
      <font>
        <color theme="1"/>
      </font>
      <fill>
        <patternFill>
          <bgColor rgb="FFF79646"/>
        </patternFill>
      </fill>
    </dxf>
    <dxf>
      <font>
        <color theme="1"/>
      </font>
      <fill>
        <patternFill>
          <bgColor rgb="FFF79646"/>
        </patternFill>
      </fill>
    </dxf>
    <dxf>
      <numFmt numFmtId="171" formatCode="&quot;&lt;0.1&quot;"/>
    </dxf>
    <dxf>
      <font>
        <color theme="5"/>
      </font>
    </dxf>
    <dxf>
      <font>
        <color theme="1"/>
      </font>
      <fill>
        <patternFill>
          <bgColor rgb="FFF79646"/>
        </patternFill>
      </fill>
    </dxf>
    <dxf>
      <font>
        <color rgb="FFF79646"/>
      </font>
      <fill>
        <patternFill>
          <bgColor rgb="FFE6E6E6"/>
        </patternFill>
      </fill>
    </dxf>
    <dxf>
      <font>
        <color theme="5"/>
      </font>
    </dxf>
    <dxf>
      <numFmt numFmtId="171" formatCode="&quot;&lt;0.1&quot;"/>
    </dxf>
    <dxf>
      <font>
        <color theme="1"/>
      </font>
      <fill>
        <patternFill>
          <bgColor rgb="FFF79646"/>
        </patternFill>
      </fill>
    </dxf>
    <dxf>
      <font>
        <color theme="1"/>
      </font>
      <fill>
        <patternFill>
          <bgColor rgb="FFF79646"/>
        </patternFill>
      </fill>
    </dxf>
    <dxf>
      <font>
        <color theme="1"/>
      </font>
      <fill>
        <patternFill>
          <bgColor rgb="FFF79646"/>
        </patternFill>
      </fill>
    </dxf>
    <dxf>
      <font>
        <color theme="1"/>
      </font>
      <fill>
        <patternFill>
          <bgColor rgb="FFF79646"/>
        </patternFill>
      </fill>
    </dxf>
    <dxf>
      <font>
        <color rgb="FFF79646"/>
      </font>
      <fill>
        <patternFill patternType="solid">
          <bgColor rgb="FFD9D9D9"/>
        </patternFill>
      </fill>
    </dxf>
    <dxf>
      <fill>
        <patternFill>
          <bgColor rgb="FFF79646"/>
        </patternFill>
      </fill>
    </dxf>
    <dxf>
      <font>
        <color rgb="FFF79646"/>
      </font>
      <fill>
        <patternFill patternType="solid">
          <bgColor rgb="FFD9D9D9"/>
        </patternFill>
      </fill>
    </dxf>
    <dxf>
      <numFmt numFmtId="172" formatCode="&quot;&lt;1&quot;"/>
    </dxf>
    <dxf>
      <numFmt numFmtId="173" formatCode="&quot;–&quot;"/>
    </dxf>
    <dxf>
      <font>
        <color rgb="FFF79646"/>
      </font>
      <fill>
        <patternFill patternType="solid">
          <bgColor rgb="FFD9D9D9"/>
        </patternFill>
      </fill>
    </dxf>
    <dxf>
      <numFmt numFmtId="172" formatCode="&quot;&lt;1&quot;"/>
    </dxf>
    <dxf>
      <numFmt numFmtId="173" formatCode="&quot;–&quot;"/>
    </dxf>
    <dxf>
      <font>
        <color rgb="FFF79646"/>
      </font>
      <fill>
        <patternFill patternType="solid">
          <bgColor rgb="FFD9D9D9"/>
        </patternFill>
      </fill>
    </dxf>
    <dxf>
      <numFmt numFmtId="172" formatCode="&quot;&lt;1&quot;"/>
    </dxf>
    <dxf>
      <numFmt numFmtId="173" formatCode="&quot;–&quot;"/>
    </dxf>
    <dxf>
      <font>
        <color rgb="FFF79646"/>
      </font>
      <fill>
        <patternFill patternType="solid">
          <bgColor rgb="FFD9D9D9"/>
        </patternFill>
      </fill>
    </dxf>
    <dxf>
      <numFmt numFmtId="172" formatCode="&quot;&lt;1&quot;"/>
    </dxf>
    <dxf>
      <numFmt numFmtId="173" formatCode="&quot;–&quot;"/>
    </dxf>
    <dxf>
      <numFmt numFmtId="172" formatCode="&quot;&lt;1&quot;"/>
    </dxf>
    <dxf>
      <numFmt numFmtId="173" formatCode="&quot;–&quot;"/>
    </dxf>
    <dxf>
      <font>
        <color theme="1"/>
      </font>
      <fill>
        <patternFill>
          <bgColor rgb="FFF79646"/>
        </patternFill>
      </fill>
    </dxf>
    <dxf>
      <font>
        <color rgb="FFF79646"/>
      </font>
      <fill>
        <patternFill patternType="solid">
          <bgColor rgb="FFD9D9D9"/>
        </patternFill>
      </fill>
    </dxf>
    <dxf>
      <numFmt numFmtId="172" formatCode="&quot;&lt;1&quot;"/>
    </dxf>
    <dxf>
      <numFmt numFmtId="173" formatCode="&quot;–&quot;"/>
    </dxf>
    <dxf>
      <font>
        <color theme="1"/>
      </font>
      <fill>
        <patternFill>
          <bgColor rgb="FFF79646"/>
        </patternFill>
      </fill>
    </dxf>
    <dxf>
      <font>
        <color rgb="FFF79646"/>
      </font>
      <fill>
        <patternFill patternType="solid">
          <bgColor rgb="FFD9D9D9"/>
        </patternFill>
      </fill>
    </dxf>
    <dxf>
      <numFmt numFmtId="172" formatCode="&quot;&lt;1&quot;"/>
    </dxf>
    <dxf>
      <numFmt numFmtId="173" formatCode="&quot;–&quot;"/>
    </dxf>
    <dxf>
      <numFmt numFmtId="173" formatCode="&quot;–&quot;"/>
    </dxf>
    <dxf>
      <numFmt numFmtId="172" formatCode="&quot;&lt;1&quot;"/>
    </dxf>
    <dxf>
      <font>
        <color rgb="FFF79646"/>
      </font>
      <fill>
        <patternFill patternType="solid">
          <bgColor rgb="FFD9D9D9"/>
        </patternFill>
      </fill>
    </dxf>
    <dxf>
      <numFmt numFmtId="172" formatCode="&quot;&lt;1&quot;"/>
    </dxf>
    <dxf>
      <numFmt numFmtId="173" formatCode="&quot;–&quot;"/>
    </dxf>
    <dxf>
      <numFmt numFmtId="173" formatCode="&quot;–&quot;"/>
    </dxf>
    <dxf>
      <numFmt numFmtId="172" formatCode="&quot;&lt;1&quot;"/>
    </dxf>
    <dxf>
      <font>
        <color theme="1"/>
      </font>
      <fill>
        <patternFill>
          <bgColor rgb="FFF7964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B2549"/>
      <rgbColor rgb="00FFFF00"/>
      <rgbColor rgb="00FF00FF"/>
      <rgbColor rgb="0000FFFF"/>
      <rgbColor rgb="0080B79E"/>
      <rgbColor rgb="00008000"/>
      <rgbColor rgb="00B6D99F"/>
      <rgbColor rgb="00808000"/>
      <rgbColor rgb="00800080"/>
      <rgbColor rgb="00008080"/>
      <rgbColor rgb="00C0C0C0"/>
      <rgbColor rgb="00808080"/>
      <rgbColor rgb="0076AD1C"/>
      <rgbColor rgb="0095BB56"/>
      <rgbColor rgb="00C7F973"/>
      <rgbColor rgb="00CCFFFF"/>
      <rgbColor rgb="00660066"/>
      <rgbColor rgb="00FF8080"/>
      <rgbColor rgb="000066CC"/>
      <rgbColor rgb="00CCCCFF"/>
      <rgbColor rgb="00808080"/>
      <rgbColor rgb="00999999"/>
      <rgbColor rgb="00CCCCCC"/>
      <rgbColor rgb="00E6E6E6"/>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D88E"/>
      <rgbColor rgb="00FCB912"/>
      <rgbColor rgb="00666699"/>
      <rgbColor rgb="00969696"/>
      <rgbColor rgb="00DA1425"/>
      <rgbColor rgb="00004E2E"/>
      <rgbColor rgb="00163A6F"/>
      <rgbColor rgb="00318C36"/>
      <rgbColor rgb="0005401A"/>
      <rgbColor rgb="00993366"/>
      <rgbColor rgb="008DA6C1"/>
      <rgbColor rgb="00F19698"/>
    </indexedColors>
    <mruColors>
      <color rgb="FF074F28"/>
      <color rgb="FFE6E6E6"/>
      <color rgb="FFCCFFCC"/>
      <color rgb="FFF79646"/>
      <color rgb="FFFF0000"/>
      <color rgb="FF163A6F"/>
      <color rgb="FF318C36"/>
      <color rgb="FF80B79E"/>
      <color rgb="FFD9D9D9"/>
      <color rgb="FF0540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hartsheet" Target="chartsheets/sheet6.xml"/><Relationship Id="rId39" Type="http://schemas.openxmlformats.org/officeDocument/2006/relationships/chartsheet" Target="chartsheets/sheet15.xml"/><Relationship Id="rId3" Type="http://schemas.openxmlformats.org/officeDocument/2006/relationships/worksheet" Target="worksheets/sheet3.xml"/><Relationship Id="rId21" Type="http://schemas.openxmlformats.org/officeDocument/2006/relationships/chartsheet" Target="chartsheets/sheet2.xml"/><Relationship Id="rId34" Type="http://schemas.openxmlformats.org/officeDocument/2006/relationships/chartsheet" Target="chartsheets/sheet11.xml"/><Relationship Id="rId42" Type="http://schemas.openxmlformats.org/officeDocument/2006/relationships/chartsheet" Target="chartsheets/sheet17.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5.xml"/><Relationship Id="rId33" Type="http://schemas.openxmlformats.org/officeDocument/2006/relationships/worksheet" Target="worksheets/sheet23.xml"/><Relationship Id="rId38" Type="http://schemas.openxmlformats.org/officeDocument/2006/relationships/worksheet" Target="worksheets/sheet2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hartsheet" Target="chartsheets/sheet1.xml"/><Relationship Id="rId29" Type="http://schemas.openxmlformats.org/officeDocument/2006/relationships/chartsheet" Target="chartsheets/sheet8.xml"/><Relationship Id="rId41"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hartsheet" Target="chartsheets/sheet4.xml"/><Relationship Id="rId32" Type="http://schemas.openxmlformats.org/officeDocument/2006/relationships/chartsheet" Target="chartsheets/sheet10.xml"/><Relationship Id="rId37" Type="http://schemas.openxmlformats.org/officeDocument/2006/relationships/chartsheet" Target="chartsheets/sheet14.xml"/><Relationship Id="rId40" Type="http://schemas.openxmlformats.org/officeDocument/2006/relationships/chartsheet" Target="chartsheets/sheet1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hartsheet" Target="chartsheets/sheet3.xml"/><Relationship Id="rId28" Type="http://schemas.openxmlformats.org/officeDocument/2006/relationships/chartsheet" Target="chartsheets/sheet7.xml"/><Relationship Id="rId36" Type="http://schemas.openxmlformats.org/officeDocument/2006/relationships/chartsheet" Target="chartsheets/sheet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9.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0.xml"/><Relationship Id="rId27" Type="http://schemas.openxmlformats.org/officeDocument/2006/relationships/worksheet" Target="worksheets/sheet21.xml"/><Relationship Id="rId30" Type="http://schemas.openxmlformats.org/officeDocument/2006/relationships/worksheet" Target="worksheets/sheet22.xml"/><Relationship Id="rId35" Type="http://schemas.openxmlformats.org/officeDocument/2006/relationships/chartsheet" Target="chartsheets/sheet12.xml"/><Relationship Id="rId43" Type="http://schemas.openxmlformats.org/officeDocument/2006/relationships/chartsheet" Target="chartsheets/sheet1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a:effectLst/>
              </a:rPr>
              <a:t>Summary of the 25-year forecast of softwood timber availability for the public forest estate and private sector estate in the UK</a:t>
            </a:r>
          </a:p>
        </c:rich>
      </c:tx>
      <c:overlay val="0"/>
    </c:title>
    <c:autoTitleDeleted val="0"/>
    <c:plotArea>
      <c:layout/>
      <c:lineChart>
        <c:grouping val="standard"/>
        <c:varyColors val="0"/>
        <c:ser>
          <c:idx val="2"/>
          <c:order val="0"/>
          <c:tx>
            <c:strRef>
              <c:f>'Table 3'!$F$5</c:f>
              <c:strCache>
                <c:ptCount val="1"/>
                <c:pt idx="0">
                  <c:v>Total</c:v>
                </c:pt>
              </c:strCache>
            </c:strRef>
          </c:tx>
          <c:spPr>
            <a:ln>
              <a:solidFill>
                <a:srgbClr val="074F28"/>
              </a:solidFill>
            </a:ln>
          </c:spPr>
          <c:marker>
            <c:symbol val="none"/>
          </c:marker>
          <c:cat>
            <c:strRef>
              <c:f>'Table 3'!$B$38:$B$42</c:f>
              <c:strCache>
                <c:ptCount val="5"/>
                <c:pt idx="0">
                  <c:v>2022–26</c:v>
                </c:pt>
                <c:pt idx="1">
                  <c:v>2027–31</c:v>
                </c:pt>
                <c:pt idx="2">
                  <c:v>2032–36</c:v>
                </c:pt>
                <c:pt idx="3">
                  <c:v>2037–41</c:v>
                </c:pt>
                <c:pt idx="4">
                  <c:v>2042–46</c:v>
                </c:pt>
              </c:strCache>
            </c:strRef>
          </c:cat>
          <c:val>
            <c:numRef>
              <c:f>'Table 3'!$F$38:$F$42</c:f>
              <c:numCache>
                <c:formatCode>#,##0</c:formatCode>
                <c:ptCount val="5"/>
                <c:pt idx="0">
                  <c:v>15091.986456864121</c:v>
                </c:pt>
                <c:pt idx="1">
                  <c:v>16211.26123263105</c:v>
                </c:pt>
                <c:pt idx="2">
                  <c:v>17536.888998139631</c:v>
                </c:pt>
                <c:pt idx="3">
                  <c:v>18171.137719860912</c:v>
                </c:pt>
                <c:pt idx="4">
                  <c:v>15477.25465124579</c:v>
                </c:pt>
              </c:numCache>
            </c:numRef>
          </c:val>
          <c:smooth val="0"/>
          <c:extLst>
            <c:ext xmlns:c16="http://schemas.microsoft.com/office/drawing/2014/chart" uri="{C3380CC4-5D6E-409C-BE32-E72D297353CC}">
              <c16:uniqueId val="{00000000-EA18-4912-AEB1-6A3FC3F4473B}"/>
            </c:ext>
          </c:extLst>
        </c:ser>
        <c:ser>
          <c:idx val="1"/>
          <c:order val="1"/>
          <c:tx>
            <c:strRef>
              <c:f>'data input'!$D$32</c:f>
              <c:strCache>
                <c:ptCount val="1"/>
                <c:pt idx="0">
                  <c:v>Private sector</c:v>
                </c:pt>
              </c:strCache>
            </c:strRef>
          </c:tx>
          <c:spPr>
            <a:ln>
              <a:solidFill>
                <a:srgbClr val="074F28"/>
              </a:solidFill>
              <a:prstDash val="lgDash"/>
            </a:ln>
          </c:spPr>
          <c:marker>
            <c:symbol val="none"/>
          </c:marker>
          <c:cat>
            <c:strRef>
              <c:f>'Table 3'!$B$38:$B$42</c:f>
              <c:strCache>
                <c:ptCount val="5"/>
                <c:pt idx="0">
                  <c:v>2022–26</c:v>
                </c:pt>
                <c:pt idx="1">
                  <c:v>2027–31</c:v>
                </c:pt>
                <c:pt idx="2">
                  <c:v>2032–36</c:v>
                </c:pt>
                <c:pt idx="3">
                  <c:v>2037–41</c:v>
                </c:pt>
                <c:pt idx="4">
                  <c:v>2042–46</c:v>
                </c:pt>
              </c:strCache>
            </c:strRef>
          </c:cat>
          <c:val>
            <c:numRef>
              <c:f>'Table 3'!$D$38:$D$42</c:f>
              <c:numCache>
                <c:formatCode>#,##0</c:formatCode>
                <c:ptCount val="5"/>
                <c:pt idx="0">
                  <c:v>8528.5255128641202</c:v>
                </c:pt>
                <c:pt idx="1">
                  <c:v>9869.8636406310507</c:v>
                </c:pt>
                <c:pt idx="2">
                  <c:v>11742.683614139631</c:v>
                </c:pt>
                <c:pt idx="3">
                  <c:v>13014.506855860911</c:v>
                </c:pt>
                <c:pt idx="4">
                  <c:v>10836.52800124579</c:v>
                </c:pt>
              </c:numCache>
            </c:numRef>
          </c:val>
          <c:smooth val="0"/>
          <c:extLst>
            <c:ext xmlns:c16="http://schemas.microsoft.com/office/drawing/2014/chart" uri="{C3380CC4-5D6E-409C-BE32-E72D297353CC}">
              <c16:uniqueId val="{00000001-EA18-4912-AEB1-6A3FC3F4473B}"/>
            </c:ext>
          </c:extLst>
        </c:ser>
        <c:ser>
          <c:idx val="0"/>
          <c:order val="2"/>
          <c:tx>
            <c:strRef>
              <c:f>'Table 3'!$C$5</c:f>
              <c:strCache>
                <c:ptCount val="1"/>
                <c:pt idx="0">
                  <c:v>Public Forest Estate</c:v>
                </c:pt>
              </c:strCache>
            </c:strRef>
          </c:tx>
          <c:spPr>
            <a:ln>
              <a:solidFill>
                <a:srgbClr val="074F28"/>
              </a:solidFill>
              <a:prstDash val="sysDash"/>
            </a:ln>
          </c:spPr>
          <c:marker>
            <c:symbol val="none"/>
          </c:marker>
          <c:cat>
            <c:strRef>
              <c:f>'Table 3'!$B$38:$B$42</c:f>
              <c:strCache>
                <c:ptCount val="5"/>
                <c:pt idx="0">
                  <c:v>2022–26</c:v>
                </c:pt>
                <c:pt idx="1">
                  <c:v>2027–31</c:v>
                </c:pt>
                <c:pt idx="2">
                  <c:v>2032–36</c:v>
                </c:pt>
                <c:pt idx="3">
                  <c:v>2037–41</c:v>
                </c:pt>
                <c:pt idx="4">
                  <c:v>2042–46</c:v>
                </c:pt>
              </c:strCache>
            </c:strRef>
          </c:cat>
          <c:val>
            <c:numRef>
              <c:f>'Table 3'!$C$38:$C$42</c:f>
              <c:numCache>
                <c:formatCode>#,##0</c:formatCode>
                <c:ptCount val="5"/>
                <c:pt idx="0">
                  <c:v>6563.4609440000004</c:v>
                </c:pt>
                <c:pt idx="1">
                  <c:v>6341.3975919999993</c:v>
                </c:pt>
                <c:pt idx="2">
                  <c:v>5794.2053840000008</c:v>
                </c:pt>
                <c:pt idx="3">
                  <c:v>5156.6308639999997</c:v>
                </c:pt>
                <c:pt idx="4">
                  <c:v>4640.7266500000005</c:v>
                </c:pt>
              </c:numCache>
            </c:numRef>
          </c:val>
          <c:smooth val="0"/>
          <c:extLst>
            <c:ext xmlns:c16="http://schemas.microsoft.com/office/drawing/2014/chart" uri="{C3380CC4-5D6E-409C-BE32-E72D297353CC}">
              <c16:uniqueId val="{00000002-EA18-4912-AEB1-6A3FC3F4473B}"/>
            </c:ext>
          </c:extLst>
        </c:ser>
        <c:dLbls>
          <c:showLegendKey val="0"/>
          <c:showVal val="0"/>
          <c:showCatName val="0"/>
          <c:showSerName val="0"/>
          <c:showPercent val="0"/>
          <c:showBubbleSize val="0"/>
        </c:dLbls>
        <c:smooth val="0"/>
        <c:axId val="145686912"/>
        <c:axId val="145688448"/>
      </c:lineChart>
      <c:catAx>
        <c:axId val="145686912"/>
        <c:scaling>
          <c:orientation val="minMax"/>
        </c:scaling>
        <c:delete val="0"/>
        <c:axPos val="b"/>
        <c:numFmt formatCode="General" sourceLinked="0"/>
        <c:majorTickMark val="out"/>
        <c:minorTickMark val="none"/>
        <c:tickLblPos val="nextTo"/>
        <c:crossAx val="145688448"/>
        <c:crosses val="autoZero"/>
        <c:auto val="1"/>
        <c:lblAlgn val="ctr"/>
        <c:lblOffset val="100"/>
        <c:noMultiLvlLbl val="0"/>
      </c:catAx>
      <c:valAx>
        <c:axId val="145688448"/>
        <c:scaling>
          <c:orientation val="minMax"/>
        </c:scaling>
        <c:delete val="0"/>
        <c:axPos val="l"/>
        <c:majorGridlines>
          <c:spPr>
            <a:ln w="3175">
              <a:solidFill>
                <a:srgbClr val="808080"/>
              </a:solidFill>
              <a:prstDash val="lgDash"/>
            </a:ln>
          </c:spPr>
        </c:majorGridlines>
        <c:title>
          <c:tx>
            <c:rich>
              <a:bodyPr rot="-5400000" vert="horz"/>
              <a:lstStyle/>
              <a:p>
                <a:pPr>
                  <a:defRPr/>
                </a:pPr>
                <a:r>
                  <a:rPr lang="en-US"/>
                  <a:t>Average annual availability per period (thousands of m</a:t>
                </a:r>
                <a:r>
                  <a:rPr lang="en-US" baseline="30000"/>
                  <a:t>3</a:t>
                </a:r>
                <a:r>
                  <a:rPr lang="en-US"/>
                  <a:t> overbark standing)</a:t>
                </a:r>
              </a:p>
            </c:rich>
          </c:tx>
          <c:overlay val="0"/>
        </c:title>
        <c:numFmt formatCode="#,##0" sourceLinked="1"/>
        <c:majorTickMark val="out"/>
        <c:minorTickMark val="none"/>
        <c:tickLblPos val="nextTo"/>
        <c:crossAx val="145686912"/>
        <c:crosses val="autoZero"/>
        <c:crossBetween val="between"/>
      </c:valAx>
    </c:plotArea>
    <c:legend>
      <c:legendPos val="r"/>
      <c:overlay val="0"/>
    </c:legend>
    <c:plotVisOnly val="1"/>
    <c:dispBlanksAs val="gap"/>
    <c:showDLblsOverMax val="0"/>
  </c:chart>
  <c:spPr>
    <a:noFill/>
    <a:ln>
      <a:noFill/>
    </a:ln>
  </c:sp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60358497069975"/>
          <c:y val="2.9943502824858758E-2"/>
          <c:w val="0.66459841433988276"/>
          <c:h val="0.6796610169491526"/>
        </c:manualLayout>
      </c:layout>
      <c:barChart>
        <c:barDir val="col"/>
        <c:grouping val="clustered"/>
        <c:varyColors val="0"/>
        <c:ser>
          <c:idx val="0"/>
          <c:order val="0"/>
          <c:tx>
            <c:strRef>
              <c:f>'data for Figure 5'!$C$7</c:f>
              <c:strCache>
                <c:ptCount val="1"/>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98FD-40A4-994D-F0851E5EE1E9}"/>
              </c:ext>
            </c:extLst>
          </c:dPt>
          <c:dPt>
            <c:idx val="1"/>
            <c:invertIfNegative val="0"/>
            <c:bubble3D val="0"/>
            <c:spPr>
              <a:solidFill>
                <a:srgbClr val="074F28"/>
              </a:solidFill>
              <a:ln w="25400">
                <a:noFill/>
              </a:ln>
            </c:spPr>
            <c:extLst>
              <c:ext xmlns:c16="http://schemas.microsoft.com/office/drawing/2014/chart" uri="{C3380CC4-5D6E-409C-BE32-E72D297353CC}">
                <c16:uniqueId val="{00000003-98FD-40A4-994D-F0851E5EE1E9}"/>
              </c:ext>
            </c:extLst>
          </c:dPt>
          <c:dPt>
            <c:idx val="2"/>
            <c:invertIfNegative val="0"/>
            <c:bubble3D val="0"/>
            <c:spPr>
              <a:solidFill>
                <a:srgbClr val="074F28"/>
              </a:solidFill>
              <a:ln w="25400">
                <a:noFill/>
              </a:ln>
            </c:spPr>
            <c:extLst>
              <c:ext xmlns:c16="http://schemas.microsoft.com/office/drawing/2014/chart" uri="{C3380CC4-5D6E-409C-BE32-E72D297353CC}">
                <c16:uniqueId val="{00000005-98FD-40A4-994D-F0851E5EE1E9}"/>
              </c:ext>
            </c:extLst>
          </c:dPt>
          <c:dPt>
            <c:idx val="3"/>
            <c:invertIfNegative val="0"/>
            <c:bubble3D val="0"/>
            <c:spPr>
              <a:solidFill>
                <a:srgbClr val="074F28"/>
              </a:solidFill>
              <a:ln w="25400">
                <a:noFill/>
              </a:ln>
            </c:spPr>
            <c:extLst>
              <c:ext xmlns:c16="http://schemas.microsoft.com/office/drawing/2014/chart" uri="{C3380CC4-5D6E-409C-BE32-E72D297353CC}">
                <c16:uniqueId val="{00000007-98FD-40A4-994D-F0851E5EE1E9}"/>
              </c:ext>
            </c:extLst>
          </c:dPt>
          <c:dPt>
            <c:idx val="4"/>
            <c:invertIfNegative val="0"/>
            <c:bubble3D val="0"/>
            <c:spPr>
              <a:solidFill>
                <a:srgbClr val="074F28"/>
              </a:solidFill>
              <a:ln w="25400">
                <a:noFill/>
              </a:ln>
            </c:spPr>
            <c:extLst>
              <c:ext xmlns:c16="http://schemas.microsoft.com/office/drawing/2014/chart" uri="{C3380CC4-5D6E-409C-BE32-E72D297353CC}">
                <c16:uniqueId val="{00000009-98FD-40A4-994D-F0851E5EE1E9}"/>
              </c:ext>
            </c:extLst>
          </c:dPt>
          <c:dPt>
            <c:idx val="5"/>
            <c:invertIfNegative val="0"/>
            <c:bubble3D val="0"/>
            <c:spPr>
              <a:solidFill>
                <a:srgbClr val="074F28"/>
              </a:solidFill>
              <a:ln w="25400">
                <a:noFill/>
              </a:ln>
            </c:spPr>
            <c:extLst>
              <c:ext xmlns:c16="http://schemas.microsoft.com/office/drawing/2014/chart" uri="{C3380CC4-5D6E-409C-BE32-E72D297353CC}">
                <c16:uniqueId val="{0000000B-98FD-40A4-994D-F0851E5EE1E9}"/>
              </c:ext>
            </c:extLst>
          </c:dPt>
          <c:dPt>
            <c:idx val="6"/>
            <c:invertIfNegative val="0"/>
            <c:bubble3D val="0"/>
            <c:spPr>
              <a:solidFill>
                <a:srgbClr val="3B9946"/>
              </a:solidFill>
              <a:ln w="25400">
                <a:noFill/>
              </a:ln>
            </c:spPr>
            <c:extLst>
              <c:ext xmlns:c16="http://schemas.microsoft.com/office/drawing/2014/chart" uri="{C3380CC4-5D6E-409C-BE32-E72D297353CC}">
                <c16:uniqueId val="{0000000D-98FD-40A4-994D-F0851E5EE1E9}"/>
              </c:ext>
            </c:extLst>
          </c:dPt>
          <c:dPt>
            <c:idx val="7"/>
            <c:invertIfNegative val="0"/>
            <c:bubble3D val="0"/>
            <c:spPr>
              <a:solidFill>
                <a:srgbClr val="3B9946"/>
              </a:solidFill>
              <a:ln w="25400">
                <a:noFill/>
              </a:ln>
            </c:spPr>
            <c:extLst>
              <c:ext xmlns:c16="http://schemas.microsoft.com/office/drawing/2014/chart" uri="{C3380CC4-5D6E-409C-BE32-E72D297353CC}">
                <c16:uniqueId val="{0000000F-98FD-40A4-994D-F0851E5EE1E9}"/>
              </c:ext>
            </c:extLst>
          </c:dPt>
          <c:dPt>
            <c:idx val="8"/>
            <c:invertIfNegative val="0"/>
            <c:bubble3D val="0"/>
            <c:spPr>
              <a:solidFill>
                <a:srgbClr val="3B9946"/>
              </a:solidFill>
              <a:ln w="25400">
                <a:noFill/>
              </a:ln>
            </c:spPr>
            <c:extLst>
              <c:ext xmlns:c16="http://schemas.microsoft.com/office/drawing/2014/chart" uri="{C3380CC4-5D6E-409C-BE32-E72D297353CC}">
                <c16:uniqueId val="{00000011-98FD-40A4-994D-F0851E5EE1E9}"/>
              </c:ext>
            </c:extLst>
          </c:dPt>
          <c:dPt>
            <c:idx val="9"/>
            <c:invertIfNegative val="0"/>
            <c:bubble3D val="0"/>
            <c:spPr>
              <a:solidFill>
                <a:srgbClr val="3B9946"/>
              </a:solidFill>
              <a:ln w="25400">
                <a:noFill/>
              </a:ln>
            </c:spPr>
            <c:extLst>
              <c:ext xmlns:c16="http://schemas.microsoft.com/office/drawing/2014/chart" uri="{C3380CC4-5D6E-409C-BE32-E72D297353CC}">
                <c16:uniqueId val="{00000013-98FD-40A4-994D-F0851E5EE1E9}"/>
              </c:ext>
            </c:extLst>
          </c:dPt>
          <c:dPt>
            <c:idx val="10"/>
            <c:invertIfNegative val="0"/>
            <c:bubble3D val="0"/>
            <c:spPr>
              <a:solidFill>
                <a:srgbClr val="3B9946"/>
              </a:solidFill>
              <a:ln w="25400">
                <a:noFill/>
              </a:ln>
            </c:spPr>
            <c:extLst>
              <c:ext xmlns:c16="http://schemas.microsoft.com/office/drawing/2014/chart" uri="{C3380CC4-5D6E-409C-BE32-E72D297353CC}">
                <c16:uniqueId val="{00000015-98FD-40A4-994D-F0851E5EE1E9}"/>
              </c:ext>
            </c:extLst>
          </c:dPt>
          <c:dPt>
            <c:idx val="11"/>
            <c:invertIfNegative val="0"/>
            <c:bubble3D val="0"/>
            <c:spPr>
              <a:solidFill>
                <a:srgbClr val="3B9946"/>
              </a:solidFill>
              <a:ln w="25400">
                <a:noFill/>
              </a:ln>
            </c:spPr>
            <c:extLst>
              <c:ext xmlns:c16="http://schemas.microsoft.com/office/drawing/2014/chart" uri="{C3380CC4-5D6E-409C-BE32-E72D297353CC}">
                <c16:uniqueId val="{00000017-98FD-40A4-994D-F0851E5EE1E9}"/>
              </c:ext>
            </c:extLst>
          </c:dPt>
          <c:dPt>
            <c:idx val="12"/>
            <c:invertIfNegative val="0"/>
            <c:bubble3D val="0"/>
            <c:spPr>
              <a:solidFill>
                <a:srgbClr val="1B4E83"/>
              </a:solidFill>
              <a:ln w="25400">
                <a:noFill/>
              </a:ln>
            </c:spPr>
            <c:extLst>
              <c:ext xmlns:c16="http://schemas.microsoft.com/office/drawing/2014/chart" uri="{C3380CC4-5D6E-409C-BE32-E72D297353CC}">
                <c16:uniqueId val="{00000019-98FD-40A4-994D-F0851E5EE1E9}"/>
              </c:ext>
            </c:extLst>
          </c:dPt>
          <c:dPt>
            <c:idx val="13"/>
            <c:invertIfNegative val="0"/>
            <c:bubble3D val="0"/>
            <c:spPr>
              <a:solidFill>
                <a:srgbClr val="1B4E83"/>
              </a:solidFill>
              <a:ln w="25400">
                <a:noFill/>
              </a:ln>
            </c:spPr>
            <c:extLst>
              <c:ext xmlns:c16="http://schemas.microsoft.com/office/drawing/2014/chart" uri="{C3380CC4-5D6E-409C-BE32-E72D297353CC}">
                <c16:uniqueId val="{0000001B-98FD-40A4-994D-F0851E5EE1E9}"/>
              </c:ext>
            </c:extLst>
          </c:dPt>
          <c:dPt>
            <c:idx val="14"/>
            <c:invertIfNegative val="0"/>
            <c:bubble3D val="0"/>
            <c:spPr>
              <a:solidFill>
                <a:srgbClr val="1B4E83"/>
              </a:solidFill>
              <a:ln w="25400">
                <a:noFill/>
              </a:ln>
            </c:spPr>
            <c:extLst>
              <c:ext xmlns:c16="http://schemas.microsoft.com/office/drawing/2014/chart" uri="{C3380CC4-5D6E-409C-BE32-E72D297353CC}">
                <c16:uniqueId val="{0000001D-98FD-40A4-994D-F0851E5EE1E9}"/>
              </c:ext>
            </c:extLst>
          </c:dPt>
          <c:dPt>
            <c:idx val="15"/>
            <c:invertIfNegative val="0"/>
            <c:bubble3D val="0"/>
            <c:spPr>
              <a:solidFill>
                <a:srgbClr val="1B4E83"/>
              </a:solidFill>
              <a:ln w="25400">
                <a:noFill/>
              </a:ln>
            </c:spPr>
            <c:extLst>
              <c:ext xmlns:c16="http://schemas.microsoft.com/office/drawing/2014/chart" uri="{C3380CC4-5D6E-409C-BE32-E72D297353CC}">
                <c16:uniqueId val="{0000001F-98FD-40A4-994D-F0851E5EE1E9}"/>
              </c:ext>
            </c:extLst>
          </c:dPt>
          <c:dPt>
            <c:idx val="16"/>
            <c:invertIfNegative val="0"/>
            <c:bubble3D val="0"/>
            <c:spPr>
              <a:solidFill>
                <a:srgbClr val="1B4E83"/>
              </a:solidFill>
              <a:ln w="25400">
                <a:noFill/>
              </a:ln>
            </c:spPr>
            <c:extLst>
              <c:ext xmlns:c16="http://schemas.microsoft.com/office/drawing/2014/chart" uri="{C3380CC4-5D6E-409C-BE32-E72D297353CC}">
                <c16:uniqueId val="{00000021-98FD-40A4-994D-F0851E5EE1E9}"/>
              </c:ext>
            </c:extLst>
          </c:dPt>
          <c:dPt>
            <c:idx val="17"/>
            <c:invertIfNegative val="0"/>
            <c:bubble3D val="0"/>
            <c:spPr>
              <a:solidFill>
                <a:srgbClr val="3B9946"/>
              </a:solidFill>
              <a:ln w="25400">
                <a:noFill/>
              </a:ln>
            </c:spPr>
            <c:extLst>
              <c:ext xmlns:c16="http://schemas.microsoft.com/office/drawing/2014/chart" uri="{C3380CC4-5D6E-409C-BE32-E72D297353CC}">
                <c16:uniqueId val="{00000023-98FD-40A4-994D-F0851E5EE1E9}"/>
              </c:ext>
            </c:extLst>
          </c:dPt>
          <c:dPt>
            <c:idx val="18"/>
            <c:invertIfNegative val="0"/>
            <c:bubble3D val="0"/>
            <c:spPr>
              <a:solidFill>
                <a:srgbClr val="E32E1A"/>
              </a:solidFill>
              <a:ln w="25400">
                <a:noFill/>
              </a:ln>
            </c:spPr>
            <c:extLst>
              <c:ext xmlns:c16="http://schemas.microsoft.com/office/drawing/2014/chart" uri="{C3380CC4-5D6E-409C-BE32-E72D297353CC}">
                <c16:uniqueId val="{00000025-98FD-40A4-994D-F0851E5EE1E9}"/>
              </c:ext>
            </c:extLst>
          </c:dPt>
          <c:dPt>
            <c:idx val="19"/>
            <c:invertIfNegative val="0"/>
            <c:bubble3D val="0"/>
            <c:spPr>
              <a:solidFill>
                <a:srgbClr val="E32E1A"/>
              </a:solidFill>
              <a:ln w="25400">
                <a:noFill/>
              </a:ln>
            </c:spPr>
            <c:extLst>
              <c:ext xmlns:c16="http://schemas.microsoft.com/office/drawing/2014/chart" uri="{C3380CC4-5D6E-409C-BE32-E72D297353CC}">
                <c16:uniqueId val="{00000027-98FD-40A4-994D-F0851E5EE1E9}"/>
              </c:ext>
            </c:extLst>
          </c:dPt>
          <c:dPt>
            <c:idx val="20"/>
            <c:invertIfNegative val="0"/>
            <c:bubble3D val="0"/>
            <c:spPr>
              <a:solidFill>
                <a:srgbClr val="E32E1A"/>
              </a:solidFill>
              <a:ln w="25400">
                <a:noFill/>
              </a:ln>
            </c:spPr>
            <c:extLst>
              <c:ext xmlns:c16="http://schemas.microsoft.com/office/drawing/2014/chart" uri="{C3380CC4-5D6E-409C-BE32-E72D297353CC}">
                <c16:uniqueId val="{00000029-98FD-40A4-994D-F0851E5EE1E9}"/>
              </c:ext>
            </c:extLst>
          </c:dPt>
          <c:dPt>
            <c:idx val="21"/>
            <c:invertIfNegative val="0"/>
            <c:bubble3D val="0"/>
            <c:spPr>
              <a:solidFill>
                <a:srgbClr val="E32E1A"/>
              </a:solidFill>
              <a:ln w="25400">
                <a:noFill/>
              </a:ln>
            </c:spPr>
            <c:extLst>
              <c:ext xmlns:c16="http://schemas.microsoft.com/office/drawing/2014/chart" uri="{C3380CC4-5D6E-409C-BE32-E72D297353CC}">
                <c16:uniqueId val="{0000002B-98FD-40A4-994D-F0851E5EE1E9}"/>
              </c:ext>
            </c:extLst>
          </c:dPt>
          <c:dPt>
            <c:idx val="22"/>
            <c:invertIfNegative val="0"/>
            <c:bubble3D val="0"/>
            <c:spPr>
              <a:solidFill>
                <a:srgbClr val="E32E1A"/>
              </a:solidFill>
              <a:ln w="25400">
                <a:noFill/>
              </a:ln>
            </c:spPr>
            <c:extLst>
              <c:ext xmlns:c16="http://schemas.microsoft.com/office/drawing/2014/chart" uri="{C3380CC4-5D6E-409C-BE32-E72D297353CC}">
                <c16:uniqueId val="{0000002D-98FD-40A4-994D-F0851E5EE1E9}"/>
              </c:ext>
            </c:extLst>
          </c:dPt>
          <c:cat>
            <c:strRef>
              <c:f>'data for Figure 5'!$B$8:$B$30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5'!$C$8:$C$30</c:f>
              <c:numCache>
                <c:formatCode>#,##0</c:formatCode>
                <c:ptCount val="23"/>
                <c:pt idx="0">
                  <c:v>4830.5820000000003</c:v>
                </c:pt>
                <c:pt idx="1">
                  <c:v>4630.9049999999997</c:v>
                </c:pt>
                <c:pt idx="2">
                  <c:v>4502.8320000000003</c:v>
                </c:pt>
                <c:pt idx="3">
                  <c:v>4580.6850000000004</c:v>
                </c:pt>
                <c:pt idx="4">
                  <c:v>4680.7550000000001</c:v>
                </c:pt>
                <c:pt idx="6">
                  <c:v>1193.1079999999999</c:v>
                </c:pt>
                <c:pt idx="7">
                  <c:v>1118.5160000000001</c:v>
                </c:pt>
                <c:pt idx="8">
                  <c:v>1071.8689999999999</c:v>
                </c:pt>
                <c:pt idx="9">
                  <c:v>1048.723</c:v>
                </c:pt>
                <c:pt idx="10">
                  <c:v>1051.6569999999999</c:v>
                </c:pt>
                <c:pt idx="12">
                  <c:v>2914.5610000000001</c:v>
                </c:pt>
                <c:pt idx="13">
                  <c:v>2726.1970000000001</c:v>
                </c:pt>
                <c:pt idx="14">
                  <c:v>2690.848</c:v>
                </c:pt>
                <c:pt idx="15">
                  <c:v>2820.1320000000001</c:v>
                </c:pt>
                <c:pt idx="16">
                  <c:v>2889.13</c:v>
                </c:pt>
                <c:pt idx="18">
                  <c:v>722.91300000000001</c:v>
                </c:pt>
                <c:pt idx="19">
                  <c:v>786.19200000000001</c:v>
                </c:pt>
                <c:pt idx="20">
                  <c:v>740.11500000000001</c:v>
                </c:pt>
                <c:pt idx="21">
                  <c:v>711.83</c:v>
                </c:pt>
                <c:pt idx="22">
                  <c:v>739.96799999999996</c:v>
                </c:pt>
              </c:numCache>
            </c:numRef>
          </c:val>
          <c:extLst>
            <c:ext xmlns:c16="http://schemas.microsoft.com/office/drawing/2014/chart" uri="{C3380CC4-5D6E-409C-BE32-E72D297353CC}">
              <c16:uniqueId val="{0000002E-98FD-40A4-994D-F0851E5EE1E9}"/>
            </c:ext>
          </c:extLst>
        </c:ser>
        <c:ser>
          <c:idx val="1"/>
          <c:order val="1"/>
          <c:tx>
            <c:strRef>
              <c:f>'data for Figure 5'!$D$7</c:f>
              <c:strCache>
                <c:ptCount val="1"/>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0-98FD-40A4-994D-F0851E5EE1E9}"/>
              </c:ext>
            </c:extLst>
          </c:dPt>
          <c:dPt>
            <c:idx val="1"/>
            <c:invertIfNegative val="0"/>
            <c:bubble3D val="0"/>
            <c:spPr>
              <a:solidFill>
                <a:srgbClr val="80B79E"/>
              </a:solidFill>
              <a:ln w="25400">
                <a:noFill/>
              </a:ln>
            </c:spPr>
            <c:extLst>
              <c:ext xmlns:c16="http://schemas.microsoft.com/office/drawing/2014/chart" uri="{C3380CC4-5D6E-409C-BE32-E72D297353CC}">
                <c16:uniqueId val="{00000032-98FD-40A4-994D-F0851E5EE1E9}"/>
              </c:ext>
            </c:extLst>
          </c:dPt>
          <c:dPt>
            <c:idx val="2"/>
            <c:invertIfNegative val="0"/>
            <c:bubble3D val="0"/>
            <c:spPr>
              <a:solidFill>
                <a:srgbClr val="80B79E"/>
              </a:solidFill>
              <a:ln w="25400">
                <a:noFill/>
              </a:ln>
            </c:spPr>
            <c:extLst>
              <c:ext xmlns:c16="http://schemas.microsoft.com/office/drawing/2014/chart" uri="{C3380CC4-5D6E-409C-BE32-E72D297353CC}">
                <c16:uniqueId val="{00000034-98FD-40A4-994D-F0851E5EE1E9}"/>
              </c:ext>
            </c:extLst>
          </c:dPt>
          <c:dPt>
            <c:idx val="3"/>
            <c:invertIfNegative val="0"/>
            <c:bubble3D val="0"/>
            <c:spPr>
              <a:solidFill>
                <a:srgbClr val="80B79E"/>
              </a:solidFill>
              <a:ln w="25400">
                <a:noFill/>
              </a:ln>
            </c:spPr>
            <c:extLst>
              <c:ext xmlns:c16="http://schemas.microsoft.com/office/drawing/2014/chart" uri="{C3380CC4-5D6E-409C-BE32-E72D297353CC}">
                <c16:uniqueId val="{00000036-98FD-40A4-994D-F0851E5EE1E9}"/>
              </c:ext>
            </c:extLst>
          </c:dPt>
          <c:dPt>
            <c:idx val="4"/>
            <c:invertIfNegative val="0"/>
            <c:bubble3D val="0"/>
            <c:spPr>
              <a:solidFill>
                <a:srgbClr val="80B79E"/>
              </a:solidFill>
              <a:ln w="25400">
                <a:noFill/>
              </a:ln>
            </c:spPr>
            <c:extLst>
              <c:ext xmlns:c16="http://schemas.microsoft.com/office/drawing/2014/chart" uri="{C3380CC4-5D6E-409C-BE32-E72D297353CC}">
                <c16:uniqueId val="{00000038-98FD-40A4-994D-F0851E5EE1E9}"/>
              </c:ext>
            </c:extLst>
          </c:dPt>
          <c:dPt>
            <c:idx val="5"/>
            <c:invertIfNegative val="0"/>
            <c:bubble3D val="0"/>
            <c:spPr>
              <a:solidFill>
                <a:srgbClr val="80B79E"/>
              </a:solidFill>
              <a:ln w="25400">
                <a:noFill/>
              </a:ln>
            </c:spPr>
            <c:extLst>
              <c:ext xmlns:c16="http://schemas.microsoft.com/office/drawing/2014/chart" uri="{C3380CC4-5D6E-409C-BE32-E72D297353CC}">
                <c16:uniqueId val="{0000003A-98FD-40A4-994D-F0851E5EE1E9}"/>
              </c:ext>
            </c:extLst>
          </c:dPt>
          <c:dPt>
            <c:idx val="6"/>
            <c:invertIfNegative val="0"/>
            <c:bubble3D val="0"/>
            <c:extLst>
              <c:ext xmlns:c16="http://schemas.microsoft.com/office/drawing/2014/chart" uri="{C3380CC4-5D6E-409C-BE32-E72D297353CC}">
                <c16:uniqueId val="{0000003B-98FD-40A4-994D-F0851E5EE1E9}"/>
              </c:ext>
            </c:extLst>
          </c:dPt>
          <c:dPt>
            <c:idx val="7"/>
            <c:invertIfNegative val="0"/>
            <c:bubble3D val="0"/>
            <c:extLst>
              <c:ext xmlns:c16="http://schemas.microsoft.com/office/drawing/2014/chart" uri="{C3380CC4-5D6E-409C-BE32-E72D297353CC}">
                <c16:uniqueId val="{0000003C-98FD-40A4-994D-F0851E5EE1E9}"/>
              </c:ext>
            </c:extLst>
          </c:dPt>
          <c:dPt>
            <c:idx val="8"/>
            <c:invertIfNegative val="0"/>
            <c:bubble3D val="0"/>
            <c:extLst>
              <c:ext xmlns:c16="http://schemas.microsoft.com/office/drawing/2014/chart" uri="{C3380CC4-5D6E-409C-BE32-E72D297353CC}">
                <c16:uniqueId val="{0000003D-98FD-40A4-994D-F0851E5EE1E9}"/>
              </c:ext>
            </c:extLst>
          </c:dPt>
          <c:dPt>
            <c:idx val="9"/>
            <c:invertIfNegative val="0"/>
            <c:bubble3D val="0"/>
            <c:extLst>
              <c:ext xmlns:c16="http://schemas.microsoft.com/office/drawing/2014/chart" uri="{C3380CC4-5D6E-409C-BE32-E72D297353CC}">
                <c16:uniqueId val="{0000003E-98FD-40A4-994D-F0851E5EE1E9}"/>
              </c:ext>
            </c:extLst>
          </c:dPt>
          <c:dPt>
            <c:idx val="12"/>
            <c:invertIfNegative val="0"/>
            <c:bubble3D val="0"/>
            <c:spPr>
              <a:solidFill>
                <a:srgbClr val="8DA6C1"/>
              </a:solidFill>
              <a:ln w="25400">
                <a:noFill/>
              </a:ln>
            </c:spPr>
            <c:extLst>
              <c:ext xmlns:c16="http://schemas.microsoft.com/office/drawing/2014/chart" uri="{C3380CC4-5D6E-409C-BE32-E72D297353CC}">
                <c16:uniqueId val="{00000040-98FD-40A4-994D-F0851E5EE1E9}"/>
              </c:ext>
            </c:extLst>
          </c:dPt>
          <c:dPt>
            <c:idx val="13"/>
            <c:invertIfNegative val="0"/>
            <c:bubble3D val="0"/>
            <c:spPr>
              <a:solidFill>
                <a:srgbClr val="8DA6C1"/>
              </a:solidFill>
              <a:ln w="25400">
                <a:noFill/>
              </a:ln>
            </c:spPr>
            <c:extLst>
              <c:ext xmlns:c16="http://schemas.microsoft.com/office/drawing/2014/chart" uri="{C3380CC4-5D6E-409C-BE32-E72D297353CC}">
                <c16:uniqueId val="{00000042-98FD-40A4-994D-F0851E5EE1E9}"/>
              </c:ext>
            </c:extLst>
          </c:dPt>
          <c:dPt>
            <c:idx val="14"/>
            <c:invertIfNegative val="0"/>
            <c:bubble3D val="0"/>
            <c:spPr>
              <a:solidFill>
                <a:srgbClr val="8DA6C1"/>
              </a:solidFill>
              <a:ln w="25400">
                <a:noFill/>
              </a:ln>
            </c:spPr>
            <c:extLst>
              <c:ext xmlns:c16="http://schemas.microsoft.com/office/drawing/2014/chart" uri="{C3380CC4-5D6E-409C-BE32-E72D297353CC}">
                <c16:uniqueId val="{00000044-98FD-40A4-994D-F0851E5EE1E9}"/>
              </c:ext>
            </c:extLst>
          </c:dPt>
          <c:dPt>
            <c:idx val="15"/>
            <c:invertIfNegative val="0"/>
            <c:bubble3D val="0"/>
            <c:spPr>
              <a:solidFill>
                <a:srgbClr val="8DA6C1"/>
              </a:solidFill>
              <a:ln w="25400">
                <a:noFill/>
              </a:ln>
            </c:spPr>
            <c:extLst>
              <c:ext xmlns:c16="http://schemas.microsoft.com/office/drawing/2014/chart" uri="{C3380CC4-5D6E-409C-BE32-E72D297353CC}">
                <c16:uniqueId val="{00000046-98FD-40A4-994D-F0851E5EE1E9}"/>
              </c:ext>
            </c:extLst>
          </c:dPt>
          <c:dPt>
            <c:idx val="16"/>
            <c:invertIfNegative val="0"/>
            <c:bubble3D val="0"/>
            <c:spPr>
              <a:solidFill>
                <a:srgbClr val="8DA6C1"/>
              </a:solidFill>
              <a:ln w="25400">
                <a:noFill/>
              </a:ln>
            </c:spPr>
            <c:extLst>
              <c:ext xmlns:c16="http://schemas.microsoft.com/office/drawing/2014/chart" uri="{C3380CC4-5D6E-409C-BE32-E72D297353CC}">
                <c16:uniqueId val="{00000048-98FD-40A4-994D-F0851E5EE1E9}"/>
              </c:ext>
            </c:extLst>
          </c:dPt>
          <c:dPt>
            <c:idx val="18"/>
            <c:invertIfNegative val="0"/>
            <c:bubble3D val="0"/>
            <c:spPr>
              <a:solidFill>
                <a:srgbClr val="F19698"/>
              </a:solidFill>
              <a:ln w="25400">
                <a:noFill/>
              </a:ln>
            </c:spPr>
            <c:extLst>
              <c:ext xmlns:c16="http://schemas.microsoft.com/office/drawing/2014/chart" uri="{C3380CC4-5D6E-409C-BE32-E72D297353CC}">
                <c16:uniqueId val="{0000004A-98FD-40A4-994D-F0851E5EE1E9}"/>
              </c:ext>
            </c:extLst>
          </c:dPt>
          <c:dPt>
            <c:idx val="19"/>
            <c:invertIfNegative val="0"/>
            <c:bubble3D val="0"/>
            <c:spPr>
              <a:solidFill>
                <a:srgbClr val="F19698"/>
              </a:solidFill>
              <a:ln w="25400">
                <a:noFill/>
              </a:ln>
            </c:spPr>
            <c:extLst>
              <c:ext xmlns:c16="http://schemas.microsoft.com/office/drawing/2014/chart" uri="{C3380CC4-5D6E-409C-BE32-E72D297353CC}">
                <c16:uniqueId val="{0000004C-98FD-40A4-994D-F0851E5EE1E9}"/>
              </c:ext>
            </c:extLst>
          </c:dPt>
          <c:dPt>
            <c:idx val="20"/>
            <c:invertIfNegative val="0"/>
            <c:bubble3D val="0"/>
            <c:spPr>
              <a:solidFill>
                <a:srgbClr val="F19698"/>
              </a:solidFill>
              <a:ln w="25400">
                <a:noFill/>
              </a:ln>
            </c:spPr>
            <c:extLst>
              <c:ext xmlns:c16="http://schemas.microsoft.com/office/drawing/2014/chart" uri="{C3380CC4-5D6E-409C-BE32-E72D297353CC}">
                <c16:uniqueId val="{0000004E-98FD-40A4-994D-F0851E5EE1E9}"/>
              </c:ext>
            </c:extLst>
          </c:dPt>
          <c:dPt>
            <c:idx val="21"/>
            <c:invertIfNegative val="0"/>
            <c:bubble3D val="0"/>
            <c:spPr>
              <a:solidFill>
                <a:srgbClr val="F19698"/>
              </a:solidFill>
              <a:ln w="25400">
                <a:noFill/>
              </a:ln>
            </c:spPr>
            <c:extLst>
              <c:ext xmlns:c16="http://schemas.microsoft.com/office/drawing/2014/chart" uri="{C3380CC4-5D6E-409C-BE32-E72D297353CC}">
                <c16:uniqueId val="{00000050-98FD-40A4-994D-F0851E5EE1E9}"/>
              </c:ext>
            </c:extLst>
          </c:dPt>
          <c:dPt>
            <c:idx val="22"/>
            <c:invertIfNegative val="0"/>
            <c:bubble3D val="0"/>
            <c:spPr>
              <a:solidFill>
                <a:srgbClr val="F19698"/>
              </a:solidFill>
              <a:ln w="25400">
                <a:noFill/>
              </a:ln>
            </c:spPr>
            <c:extLst>
              <c:ext xmlns:c16="http://schemas.microsoft.com/office/drawing/2014/chart" uri="{C3380CC4-5D6E-409C-BE32-E72D297353CC}">
                <c16:uniqueId val="{00000052-98FD-40A4-994D-F0851E5EE1E9}"/>
              </c:ext>
            </c:extLst>
          </c:dPt>
          <c:errBars>
            <c:errBarType val="both"/>
            <c:errValType val="cust"/>
            <c:noEndCap val="0"/>
            <c:plus>
              <c:numRef>
                <c:f>'data for Figure 5'!$F$8:$F$30</c:f>
                <c:numCache>
                  <c:formatCode>General</c:formatCode>
                  <c:ptCount val="23"/>
                  <c:pt idx="0">
                    <c:v>134.24824498264203</c:v>
                  </c:pt>
                  <c:pt idx="1">
                    <c:v>135.73960293220415</c:v>
                  </c:pt>
                  <c:pt idx="2">
                    <c:v>134.26309161469479</c:v>
                  </c:pt>
                  <c:pt idx="3">
                    <c:v>130.10346766692882</c:v>
                  </c:pt>
                  <c:pt idx="4">
                    <c:v>127.79690818123552</c:v>
                  </c:pt>
                  <c:pt idx="6">
                    <c:v>64.936868981693593</c:v>
                  </c:pt>
                  <c:pt idx="7">
                    <c:v>60.159257435919649</c:v>
                  </c:pt>
                  <c:pt idx="8">
                    <c:v>55.45321683615353</c:v>
                  </c:pt>
                  <c:pt idx="9">
                    <c:v>51.64841424787955</c:v>
                  </c:pt>
                  <c:pt idx="10">
                    <c:v>49.798142758361209</c:v>
                  </c:pt>
                  <c:pt idx="12">
                    <c:v>111.21881250523256</c:v>
                  </c:pt>
                  <c:pt idx="13">
                    <c:v>116.58021308361445</c:v>
                  </c:pt>
                  <c:pt idx="14">
                    <c:v>118.15695486211173</c:v>
                  </c:pt>
                  <c:pt idx="15">
                    <c:v>116.17154711046537</c:v>
                  </c:pt>
                  <c:pt idx="16">
                    <c:v>114.76354089244948</c:v>
                  </c:pt>
                  <c:pt idx="18">
                    <c:v>35.428458399999997</c:v>
                  </c:pt>
                  <c:pt idx="19">
                    <c:v>32.930428599999999</c:v>
                  </c:pt>
                  <c:pt idx="20">
                    <c:v>28.604208200000006</c:v>
                  </c:pt>
                  <c:pt idx="21">
                    <c:v>26.444907399999998</c:v>
                  </c:pt>
                  <c:pt idx="22">
                    <c:v>24.6086694</c:v>
                  </c:pt>
                </c:numCache>
              </c:numRef>
            </c:plus>
            <c:minus>
              <c:numRef>
                <c:f>'data for Figure 5'!$F$8:$F$30</c:f>
                <c:numCache>
                  <c:formatCode>General</c:formatCode>
                  <c:ptCount val="23"/>
                  <c:pt idx="0">
                    <c:v>134.24824498264203</c:v>
                  </c:pt>
                  <c:pt idx="1">
                    <c:v>135.73960293220415</c:v>
                  </c:pt>
                  <c:pt idx="2">
                    <c:v>134.26309161469479</c:v>
                  </c:pt>
                  <c:pt idx="3">
                    <c:v>130.10346766692882</c:v>
                  </c:pt>
                  <c:pt idx="4">
                    <c:v>127.79690818123552</c:v>
                  </c:pt>
                  <c:pt idx="6">
                    <c:v>64.936868981693593</c:v>
                  </c:pt>
                  <c:pt idx="7">
                    <c:v>60.159257435919649</c:v>
                  </c:pt>
                  <c:pt idx="8">
                    <c:v>55.45321683615353</c:v>
                  </c:pt>
                  <c:pt idx="9">
                    <c:v>51.64841424787955</c:v>
                  </c:pt>
                  <c:pt idx="10">
                    <c:v>49.798142758361209</c:v>
                  </c:pt>
                  <c:pt idx="12">
                    <c:v>111.21881250523256</c:v>
                  </c:pt>
                  <c:pt idx="13">
                    <c:v>116.58021308361445</c:v>
                  </c:pt>
                  <c:pt idx="14">
                    <c:v>118.15695486211173</c:v>
                  </c:pt>
                  <c:pt idx="15">
                    <c:v>116.17154711046537</c:v>
                  </c:pt>
                  <c:pt idx="16">
                    <c:v>114.76354089244948</c:v>
                  </c:pt>
                  <c:pt idx="18">
                    <c:v>35.428458399999997</c:v>
                  </c:pt>
                  <c:pt idx="19">
                    <c:v>32.930428599999999</c:v>
                  </c:pt>
                  <c:pt idx="20">
                    <c:v>28.604208200000006</c:v>
                  </c:pt>
                  <c:pt idx="21">
                    <c:v>26.444907399999998</c:v>
                  </c:pt>
                  <c:pt idx="22">
                    <c:v>24.6086694</c:v>
                  </c:pt>
                </c:numCache>
              </c:numRef>
            </c:minus>
            <c:spPr>
              <a:ln w="12700">
                <a:solidFill>
                  <a:srgbClr val="000000"/>
                </a:solidFill>
                <a:prstDash val="solid"/>
              </a:ln>
            </c:spPr>
          </c:errBars>
          <c:cat>
            <c:strRef>
              <c:f>'data for Figure 5'!$B$8:$B$30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5'!$D$8:$D$30</c:f>
              <c:numCache>
                <c:formatCode>#,##0</c:formatCode>
                <c:ptCount val="23"/>
                <c:pt idx="0">
                  <c:v>8957.1419999999998</c:v>
                </c:pt>
                <c:pt idx="1">
                  <c:v>8945.4060000000009</c:v>
                </c:pt>
                <c:pt idx="2">
                  <c:v>8504.8700000000008</c:v>
                </c:pt>
                <c:pt idx="3">
                  <c:v>8042.9579999999996</c:v>
                </c:pt>
                <c:pt idx="4">
                  <c:v>7740.3130000000001</c:v>
                </c:pt>
                <c:pt idx="6">
                  <c:v>2073.7600000000002</c:v>
                </c:pt>
                <c:pt idx="7">
                  <c:v>1913.183</c:v>
                </c:pt>
                <c:pt idx="8">
                  <c:v>1738.4010000000001</c:v>
                </c:pt>
                <c:pt idx="9">
                  <c:v>1660.3610000000001</c:v>
                </c:pt>
                <c:pt idx="10">
                  <c:v>1670.5050000000001</c:v>
                </c:pt>
                <c:pt idx="12">
                  <c:v>6157.3890000000001</c:v>
                </c:pt>
                <c:pt idx="13">
                  <c:v>6317.8969999999999</c:v>
                </c:pt>
                <c:pt idx="14">
                  <c:v>6083.7910000000002</c:v>
                </c:pt>
                <c:pt idx="15">
                  <c:v>5723.1229999999996</c:v>
                </c:pt>
                <c:pt idx="16">
                  <c:v>5418.7849999999999</c:v>
                </c:pt>
                <c:pt idx="18">
                  <c:v>725.99300000000005</c:v>
                </c:pt>
                <c:pt idx="19">
                  <c:v>714.32600000000002</c:v>
                </c:pt>
                <c:pt idx="20">
                  <c:v>682.678</c:v>
                </c:pt>
                <c:pt idx="21">
                  <c:v>659.47400000000005</c:v>
                </c:pt>
                <c:pt idx="22">
                  <c:v>651.02300000000002</c:v>
                </c:pt>
              </c:numCache>
            </c:numRef>
          </c:val>
          <c:extLst>
            <c:ext xmlns:c16="http://schemas.microsoft.com/office/drawing/2014/chart" uri="{C3380CC4-5D6E-409C-BE32-E72D297353CC}">
              <c16:uniqueId val="{00000053-98FD-40A4-994D-F0851E5EE1E9}"/>
            </c:ext>
          </c:extLst>
        </c:ser>
        <c:dLbls>
          <c:showLegendKey val="0"/>
          <c:showVal val="0"/>
          <c:showCatName val="0"/>
          <c:showSerName val="0"/>
          <c:showPercent val="0"/>
          <c:showBubbleSize val="0"/>
        </c:dLbls>
        <c:gapWidth val="0"/>
        <c:axId val="156214400"/>
        <c:axId val="156215936"/>
      </c:barChart>
      <c:catAx>
        <c:axId val="156214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Verdana"/>
                <a:ea typeface="Verdana"/>
                <a:cs typeface="Verdana"/>
              </a:defRPr>
            </a:pPr>
            <a:endParaRPr lang="en-US"/>
          </a:p>
        </c:txPr>
        <c:crossAx val="156215936"/>
        <c:crosses val="autoZero"/>
        <c:auto val="1"/>
        <c:lblAlgn val="ctr"/>
        <c:lblOffset val="100"/>
        <c:tickLblSkip val="1"/>
        <c:tickMarkSkip val="1"/>
        <c:noMultiLvlLbl val="0"/>
      </c:catAx>
      <c:valAx>
        <c:axId val="156215936"/>
        <c:scaling>
          <c:orientation val="minMax"/>
          <c:min val="0"/>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56214400"/>
        <c:crosses val="autoZero"/>
        <c:crossBetween val="between"/>
        <c:majorUnit val="2000"/>
        <c:minorUnit val="500"/>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baseline="0">
                <a:effectLst/>
              </a:rPr>
              <a:t>25-year summary of softwood standing volume, increment and availability by country – GB Public Forest Estate.</a:t>
            </a:r>
            <a:endParaRPr lang="en-GB"/>
          </a:p>
        </c:rich>
      </c:tx>
      <c:overlay val="0"/>
    </c:title>
    <c:autoTitleDeleted val="0"/>
    <c:plotArea>
      <c:layout>
        <c:manualLayout>
          <c:layoutTarget val="inner"/>
          <c:xMode val="edge"/>
          <c:yMode val="edge"/>
          <c:x val="9.6926796974547605E-2"/>
          <c:y val="2.3175162626520623E-2"/>
          <c:w val="0.67297939441117871"/>
          <c:h val="0.88257804741669632"/>
        </c:manualLayout>
      </c:layout>
      <c:barChart>
        <c:barDir val="col"/>
        <c:grouping val="clustered"/>
        <c:varyColors val="0"/>
        <c:ser>
          <c:idx val="0"/>
          <c:order val="0"/>
          <c:tx>
            <c:strRef>
              <c:f>'data for Figure 6 &amp; 7'!$C$5</c:f>
              <c:strCache>
                <c:ptCount val="1"/>
                <c:pt idx="0">
                  <c:v>SV</c:v>
                </c:pt>
              </c:strCache>
            </c:strRef>
          </c:tx>
          <c:spPr>
            <a:ln w="12700">
              <a:solidFill>
                <a:schemeClr val="bg1"/>
              </a:solidFill>
            </a:ln>
          </c:spPr>
          <c:invertIfNegative val="0"/>
          <c:dPt>
            <c:idx val="0"/>
            <c:invertIfNegative val="0"/>
            <c:bubble3D val="0"/>
            <c:spPr>
              <a:solidFill>
                <a:srgbClr val="05401A"/>
              </a:solidFill>
              <a:ln w="12700">
                <a:solidFill>
                  <a:schemeClr val="bg1"/>
                </a:solidFill>
              </a:ln>
            </c:spPr>
            <c:extLst>
              <c:ext xmlns:c16="http://schemas.microsoft.com/office/drawing/2014/chart" uri="{C3380CC4-5D6E-409C-BE32-E72D297353CC}">
                <c16:uniqueId val="{00000001-E68B-47F2-9855-9149AF30FF6D}"/>
              </c:ext>
            </c:extLst>
          </c:dPt>
          <c:dPt>
            <c:idx val="1"/>
            <c:invertIfNegative val="0"/>
            <c:bubble3D val="0"/>
            <c:spPr>
              <a:solidFill>
                <a:srgbClr val="05401A"/>
              </a:solidFill>
              <a:ln w="12700">
                <a:solidFill>
                  <a:schemeClr val="bg1"/>
                </a:solidFill>
              </a:ln>
            </c:spPr>
            <c:extLst>
              <c:ext xmlns:c16="http://schemas.microsoft.com/office/drawing/2014/chart" uri="{C3380CC4-5D6E-409C-BE32-E72D297353CC}">
                <c16:uniqueId val="{00000003-E68B-47F2-9855-9149AF30FF6D}"/>
              </c:ext>
            </c:extLst>
          </c:dPt>
          <c:dPt>
            <c:idx val="2"/>
            <c:invertIfNegative val="0"/>
            <c:bubble3D val="0"/>
            <c:spPr>
              <a:solidFill>
                <a:srgbClr val="05401A"/>
              </a:solidFill>
              <a:ln w="12700">
                <a:solidFill>
                  <a:schemeClr val="bg1"/>
                </a:solidFill>
              </a:ln>
            </c:spPr>
            <c:extLst>
              <c:ext xmlns:c16="http://schemas.microsoft.com/office/drawing/2014/chart" uri="{C3380CC4-5D6E-409C-BE32-E72D297353CC}">
                <c16:uniqueId val="{00000005-E68B-47F2-9855-9149AF30FF6D}"/>
              </c:ext>
            </c:extLst>
          </c:dPt>
          <c:dPt>
            <c:idx val="3"/>
            <c:invertIfNegative val="0"/>
            <c:bubble3D val="0"/>
            <c:spPr>
              <a:solidFill>
                <a:srgbClr val="05401A"/>
              </a:solidFill>
              <a:ln w="12700">
                <a:solidFill>
                  <a:schemeClr val="bg1"/>
                </a:solidFill>
              </a:ln>
            </c:spPr>
            <c:extLst>
              <c:ext xmlns:c16="http://schemas.microsoft.com/office/drawing/2014/chart" uri="{C3380CC4-5D6E-409C-BE32-E72D297353CC}">
                <c16:uniqueId val="{00000007-E68B-47F2-9855-9149AF30FF6D}"/>
              </c:ext>
            </c:extLst>
          </c:dPt>
          <c:dPt>
            <c:idx val="4"/>
            <c:invertIfNegative val="0"/>
            <c:bubble3D val="0"/>
            <c:spPr>
              <a:solidFill>
                <a:srgbClr val="05401A"/>
              </a:solidFill>
              <a:ln w="12700">
                <a:solidFill>
                  <a:schemeClr val="bg1"/>
                </a:solidFill>
              </a:ln>
            </c:spPr>
            <c:extLst>
              <c:ext xmlns:c16="http://schemas.microsoft.com/office/drawing/2014/chart" uri="{C3380CC4-5D6E-409C-BE32-E72D297353CC}">
                <c16:uniqueId val="{00000009-E68B-47F2-9855-9149AF30FF6D}"/>
              </c:ext>
            </c:extLst>
          </c:dPt>
          <c:dPt>
            <c:idx val="6"/>
            <c:invertIfNegative val="0"/>
            <c:bubble3D val="0"/>
            <c:spPr>
              <a:solidFill>
                <a:srgbClr val="3B9946"/>
              </a:solidFill>
              <a:ln w="12700">
                <a:solidFill>
                  <a:schemeClr val="bg1"/>
                </a:solidFill>
              </a:ln>
            </c:spPr>
            <c:extLst>
              <c:ext xmlns:c16="http://schemas.microsoft.com/office/drawing/2014/chart" uri="{C3380CC4-5D6E-409C-BE32-E72D297353CC}">
                <c16:uniqueId val="{0000000B-E68B-47F2-9855-9149AF30FF6D}"/>
              </c:ext>
            </c:extLst>
          </c:dPt>
          <c:dPt>
            <c:idx val="7"/>
            <c:invertIfNegative val="0"/>
            <c:bubble3D val="0"/>
            <c:spPr>
              <a:solidFill>
                <a:srgbClr val="3B9946"/>
              </a:solidFill>
              <a:ln w="12700">
                <a:solidFill>
                  <a:schemeClr val="bg1"/>
                </a:solidFill>
              </a:ln>
            </c:spPr>
            <c:extLst>
              <c:ext xmlns:c16="http://schemas.microsoft.com/office/drawing/2014/chart" uri="{C3380CC4-5D6E-409C-BE32-E72D297353CC}">
                <c16:uniqueId val="{0000000D-E68B-47F2-9855-9149AF30FF6D}"/>
              </c:ext>
            </c:extLst>
          </c:dPt>
          <c:dPt>
            <c:idx val="8"/>
            <c:invertIfNegative val="0"/>
            <c:bubble3D val="0"/>
            <c:spPr>
              <a:solidFill>
                <a:srgbClr val="3B9946"/>
              </a:solidFill>
              <a:ln w="12700">
                <a:solidFill>
                  <a:schemeClr val="bg1"/>
                </a:solidFill>
              </a:ln>
            </c:spPr>
            <c:extLst>
              <c:ext xmlns:c16="http://schemas.microsoft.com/office/drawing/2014/chart" uri="{C3380CC4-5D6E-409C-BE32-E72D297353CC}">
                <c16:uniqueId val="{0000000F-E68B-47F2-9855-9149AF30FF6D}"/>
              </c:ext>
            </c:extLst>
          </c:dPt>
          <c:dPt>
            <c:idx val="9"/>
            <c:invertIfNegative val="0"/>
            <c:bubble3D val="0"/>
            <c:spPr>
              <a:solidFill>
                <a:srgbClr val="3B9946"/>
              </a:solidFill>
              <a:ln w="12700">
                <a:solidFill>
                  <a:schemeClr val="bg1"/>
                </a:solidFill>
              </a:ln>
            </c:spPr>
            <c:extLst>
              <c:ext xmlns:c16="http://schemas.microsoft.com/office/drawing/2014/chart" uri="{C3380CC4-5D6E-409C-BE32-E72D297353CC}">
                <c16:uniqueId val="{00000011-E68B-47F2-9855-9149AF30FF6D}"/>
              </c:ext>
            </c:extLst>
          </c:dPt>
          <c:dPt>
            <c:idx val="10"/>
            <c:invertIfNegative val="0"/>
            <c:bubble3D val="0"/>
            <c:spPr>
              <a:solidFill>
                <a:srgbClr val="3B9946"/>
              </a:solidFill>
              <a:ln w="12700">
                <a:solidFill>
                  <a:schemeClr val="bg1"/>
                </a:solidFill>
              </a:ln>
            </c:spPr>
            <c:extLst>
              <c:ext xmlns:c16="http://schemas.microsoft.com/office/drawing/2014/chart" uri="{C3380CC4-5D6E-409C-BE32-E72D297353CC}">
                <c16:uniqueId val="{00000013-E68B-47F2-9855-9149AF30FF6D}"/>
              </c:ext>
            </c:extLst>
          </c:dPt>
          <c:dPt>
            <c:idx val="12"/>
            <c:invertIfNegative val="0"/>
            <c:bubble3D val="0"/>
            <c:spPr>
              <a:solidFill>
                <a:srgbClr val="1B4E83"/>
              </a:solidFill>
              <a:ln w="12700">
                <a:solidFill>
                  <a:schemeClr val="bg1"/>
                </a:solidFill>
              </a:ln>
            </c:spPr>
            <c:extLst>
              <c:ext xmlns:c16="http://schemas.microsoft.com/office/drawing/2014/chart" uri="{C3380CC4-5D6E-409C-BE32-E72D297353CC}">
                <c16:uniqueId val="{00000015-E68B-47F2-9855-9149AF30FF6D}"/>
              </c:ext>
            </c:extLst>
          </c:dPt>
          <c:dPt>
            <c:idx val="13"/>
            <c:invertIfNegative val="0"/>
            <c:bubble3D val="0"/>
            <c:spPr>
              <a:solidFill>
                <a:srgbClr val="1B4E83"/>
              </a:solidFill>
              <a:ln w="12700">
                <a:solidFill>
                  <a:schemeClr val="bg1"/>
                </a:solidFill>
              </a:ln>
            </c:spPr>
            <c:extLst>
              <c:ext xmlns:c16="http://schemas.microsoft.com/office/drawing/2014/chart" uri="{C3380CC4-5D6E-409C-BE32-E72D297353CC}">
                <c16:uniqueId val="{00000017-E68B-47F2-9855-9149AF30FF6D}"/>
              </c:ext>
            </c:extLst>
          </c:dPt>
          <c:dPt>
            <c:idx val="14"/>
            <c:invertIfNegative val="0"/>
            <c:bubble3D val="0"/>
            <c:spPr>
              <a:solidFill>
                <a:srgbClr val="1B4E83"/>
              </a:solidFill>
              <a:ln w="12700">
                <a:solidFill>
                  <a:schemeClr val="bg1"/>
                </a:solidFill>
              </a:ln>
            </c:spPr>
            <c:extLst>
              <c:ext xmlns:c16="http://schemas.microsoft.com/office/drawing/2014/chart" uri="{C3380CC4-5D6E-409C-BE32-E72D297353CC}">
                <c16:uniqueId val="{00000019-E68B-47F2-9855-9149AF30FF6D}"/>
              </c:ext>
            </c:extLst>
          </c:dPt>
          <c:dPt>
            <c:idx val="15"/>
            <c:invertIfNegative val="0"/>
            <c:bubble3D val="0"/>
            <c:spPr>
              <a:solidFill>
                <a:srgbClr val="1B4E83"/>
              </a:solidFill>
              <a:ln w="12700">
                <a:solidFill>
                  <a:schemeClr val="bg1"/>
                </a:solidFill>
              </a:ln>
            </c:spPr>
            <c:extLst>
              <c:ext xmlns:c16="http://schemas.microsoft.com/office/drawing/2014/chart" uri="{C3380CC4-5D6E-409C-BE32-E72D297353CC}">
                <c16:uniqueId val="{0000001B-E68B-47F2-9855-9149AF30FF6D}"/>
              </c:ext>
            </c:extLst>
          </c:dPt>
          <c:dPt>
            <c:idx val="16"/>
            <c:invertIfNegative val="0"/>
            <c:bubble3D val="0"/>
            <c:spPr>
              <a:solidFill>
                <a:srgbClr val="1B4E83"/>
              </a:solidFill>
              <a:ln w="12700">
                <a:solidFill>
                  <a:schemeClr val="bg1"/>
                </a:solidFill>
              </a:ln>
            </c:spPr>
            <c:extLst>
              <c:ext xmlns:c16="http://schemas.microsoft.com/office/drawing/2014/chart" uri="{C3380CC4-5D6E-409C-BE32-E72D297353CC}">
                <c16:uniqueId val="{0000001D-E68B-47F2-9855-9149AF30FF6D}"/>
              </c:ext>
            </c:extLst>
          </c:dPt>
          <c:dPt>
            <c:idx val="18"/>
            <c:invertIfNegative val="0"/>
            <c:bubble3D val="0"/>
            <c:spPr>
              <a:solidFill>
                <a:srgbClr val="E32E1A"/>
              </a:solidFill>
              <a:ln w="12700">
                <a:solidFill>
                  <a:schemeClr val="bg1"/>
                </a:solidFill>
              </a:ln>
            </c:spPr>
            <c:extLst>
              <c:ext xmlns:c16="http://schemas.microsoft.com/office/drawing/2014/chart" uri="{C3380CC4-5D6E-409C-BE32-E72D297353CC}">
                <c16:uniqueId val="{0000001F-E68B-47F2-9855-9149AF30FF6D}"/>
              </c:ext>
            </c:extLst>
          </c:dPt>
          <c:dPt>
            <c:idx val="19"/>
            <c:invertIfNegative val="0"/>
            <c:bubble3D val="0"/>
            <c:spPr>
              <a:solidFill>
                <a:srgbClr val="E32E1A"/>
              </a:solidFill>
              <a:ln w="12700">
                <a:solidFill>
                  <a:schemeClr val="bg1"/>
                </a:solidFill>
              </a:ln>
            </c:spPr>
            <c:extLst>
              <c:ext xmlns:c16="http://schemas.microsoft.com/office/drawing/2014/chart" uri="{C3380CC4-5D6E-409C-BE32-E72D297353CC}">
                <c16:uniqueId val="{00000021-E68B-47F2-9855-9149AF30FF6D}"/>
              </c:ext>
            </c:extLst>
          </c:dPt>
          <c:dPt>
            <c:idx val="20"/>
            <c:invertIfNegative val="0"/>
            <c:bubble3D val="0"/>
            <c:spPr>
              <a:solidFill>
                <a:srgbClr val="E32E1A"/>
              </a:solidFill>
              <a:ln w="12700">
                <a:solidFill>
                  <a:schemeClr val="bg1"/>
                </a:solidFill>
              </a:ln>
            </c:spPr>
            <c:extLst>
              <c:ext xmlns:c16="http://schemas.microsoft.com/office/drawing/2014/chart" uri="{C3380CC4-5D6E-409C-BE32-E72D297353CC}">
                <c16:uniqueId val="{00000023-E68B-47F2-9855-9149AF30FF6D}"/>
              </c:ext>
            </c:extLst>
          </c:dPt>
          <c:dPt>
            <c:idx val="21"/>
            <c:invertIfNegative val="0"/>
            <c:bubble3D val="0"/>
            <c:spPr>
              <a:solidFill>
                <a:srgbClr val="E32E1A"/>
              </a:solidFill>
              <a:ln w="12700">
                <a:solidFill>
                  <a:schemeClr val="bg1"/>
                </a:solidFill>
              </a:ln>
            </c:spPr>
            <c:extLst>
              <c:ext xmlns:c16="http://schemas.microsoft.com/office/drawing/2014/chart" uri="{C3380CC4-5D6E-409C-BE32-E72D297353CC}">
                <c16:uniqueId val="{00000025-E68B-47F2-9855-9149AF30FF6D}"/>
              </c:ext>
            </c:extLst>
          </c:dPt>
          <c:dPt>
            <c:idx val="22"/>
            <c:invertIfNegative val="0"/>
            <c:bubble3D val="0"/>
            <c:spPr>
              <a:solidFill>
                <a:srgbClr val="E32E1A"/>
              </a:solidFill>
              <a:ln w="12700">
                <a:solidFill>
                  <a:schemeClr val="bg1"/>
                </a:solidFill>
              </a:ln>
            </c:spPr>
            <c:extLst>
              <c:ext xmlns:c16="http://schemas.microsoft.com/office/drawing/2014/chart" uri="{C3380CC4-5D6E-409C-BE32-E72D297353CC}">
                <c16:uniqueId val="{00000027-E68B-47F2-9855-9149AF30FF6D}"/>
              </c:ext>
            </c:extLst>
          </c:dPt>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7'!$C$6:$C$28</c:f>
              <c:numCache>
                <c:formatCode>#,##0</c:formatCode>
                <c:ptCount val="23"/>
                <c:pt idx="0">
                  <c:v>121847.30100000001</c:v>
                </c:pt>
                <c:pt idx="1">
                  <c:v>115218.398</c:v>
                </c:pt>
                <c:pt idx="2">
                  <c:v>109389.43700000001</c:v>
                </c:pt>
                <c:pt idx="3">
                  <c:v>106217.925</c:v>
                </c:pt>
                <c:pt idx="4">
                  <c:v>106314.26300000001</c:v>
                </c:pt>
                <c:pt idx="6">
                  <c:v>25753.39</c:v>
                </c:pt>
                <c:pt idx="7">
                  <c:v>25881.866000000002</c:v>
                </c:pt>
                <c:pt idx="8">
                  <c:v>25523.295999999998</c:v>
                </c:pt>
                <c:pt idx="9">
                  <c:v>25234.721000000001</c:v>
                </c:pt>
                <c:pt idx="10">
                  <c:v>25315.284</c:v>
                </c:pt>
                <c:pt idx="12">
                  <c:v>76143.023000000001</c:v>
                </c:pt>
                <c:pt idx="13">
                  <c:v>71232.543000000005</c:v>
                </c:pt>
                <c:pt idx="14">
                  <c:v>67067.562000000005</c:v>
                </c:pt>
                <c:pt idx="15">
                  <c:v>64481.845999999998</c:v>
                </c:pt>
                <c:pt idx="16">
                  <c:v>65015.737999999998</c:v>
                </c:pt>
                <c:pt idx="18">
                  <c:v>19950.887999999999</c:v>
                </c:pt>
                <c:pt idx="19">
                  <c:v>18262.306</c:v>
                </c:pt>
                <c:pt idx="20">
                  <c:v>16837.151999999998</c:v>
                </c:pt>
                <c:pt idx="21">
                  <c:v>15641.646000000001</c:v>
                </c:pt>
                <c:pt idx="22">
                  <c:v>16426.919000000002</c:v>
                </c:pt>
              </c:numCache>
            </c:numRef>
          </c:val>
          <c:extLst>
            <c:ext xmlns:c16="http://schemas.microsoft.com/office/drawing/2014/chart" uri="{C3380CC4-5D6E-409C-BE32-E72D297353CC}">
              <c16:uniqueId val="{00000028-E68B-47F2-9855-9149AF30FF6D}"/>
            </c:ext>
          </c:extLst>
        </c:ser>
        <c:dLbls>
          <c:showLegendKey val="0"/>
          <c:showVal val="0"/>
          <c:showCatName val="0"/>
          <c:showSerName val="0"/>
          <c:showPercent val="0"/>
          <c:showBubbleSize val="0"/>
        </c:dLbls>
        <c:gapWidth val="0"/>
        <c:axId val="156442624"/>
        <c:axId val="156444544"/>
      </c:barChart>
      <c:barChart>
        <c:barDir val="col"/>
        <c:grouping val="clustered"/>
        <c:varyColors val="0"/>
        <c:ser>
          <c:idx val="1"/>
          <c:order val="1"/>
          <c:tx>
            <c:strRef>
              <c:f>'data for Figure 6 &amp; 7'!$D$5</c:f>
              <c:strCache>
                <c:ptCount val="1"/>
                <c:pt idx="0">
                  <c:v>INC</c:v>
                </c:pt>
              </c:strCache>
            </c:strRef>
          </c:tx>
          <c:spPr>
            <a:solidFill>
              <a:srgbClr val="B6D99F"/>
            </a:solidFill>
          </c:spPr>
          <c:invertIfNegative val="0"/>
          <c:dPt>
            <c:idx val="0"/>
            <c:invertIfNegative val="0"/>
            <c:bubble3D val="0"/>
            <c:spPr>
              <a:solidFill>
                <a:srgbClr val="80B79E"/>
              </a:solidFill>
            </c:spPr>
            <c:extLst>
              <c:ext xmlns:c16="http://schemas.microsoft.com/office/drawing/2014/chart" uri="{C3380CC4-5D6E-409C-BE32-E72D297353CC}">
                <c16:uniqueId val="{0000002A-E68B-47F2-9855-9149AF30FF6D}"/>
              </c:ext>
            </c:extLst>
          </c:dPt>
          <c:dPt>
            <c:idx val="1"/>
            <c:invertIfNegative val="0"/>
            <c:bubble3D val="0"/>
            <c:spPr>
              <a:solidFill>
                <a:srgbClr val="80B79E"/>
              </a:solidFill>
            </c:spPr>
            <c:extLst>
              <c:ext xmlns:c16="http://schemas.microsoft.com/office/drawing/2014/chart" uri="{C3380CC4-5D6E-409C-BE32-E72D297353CC}">
                <c16:uniqueId val="{0000002C-E68B-47F2-9855-9149AF30FF6D}"/>
              </c:ext>
            </c:extLst>
          </c:dPt>
          <c:dPt>
            <c:idx val="2"/>
            <c:invertIfNegative val="0"/>
            <c:bubble3D val="0"/>
            <c:spPr>
              <a:solidFill>
                <a:srgbClr val="80B79E"/>
              </a:solidFill>
            </c:spPr>
            <c:extLst>
              <c:ext xmlns:c16="http://schemas.microsoft.com/office/drawing/2014/chart" uri="{C3380CC4-5D6E-409C-BE32-E72D297353CC}">
                <c16:uniqueId val="{0000002E-E68B-47F2-9855-9149AF30FF6D}"/>
              </c:ext>
            </c:extLst>
          </c:dPt>
          <c:dPt>
            <c:idx val="3"/>
            <c:invertIfNegative val="0"/>
            <c:bubble3D val="0"/>
            <c:spPr>
              <a:solidFill>
                <a:srgbClr val="80B79E"/>
              </a:solidFill>
            </c:spPr>
            <c:extLst>
              <c:ext xmlns:c16="http://schemas.microsoft.com/office/drawing/2014/chart" uri="{C3380CC4-5D6E-409C-BE32-E72D297353CC}">
                <c16:uniqueId val="{00000030-E68B-47F2-9855-9149AF30FF6D}"/>
              </c:ext>
            </c:extLst>
          </c:dPt>
          <c:dPt>
            <c:idx val="4"/>
            <c:invertIfNegative val="0"/>
            <c:bubble3D val="0"/>
            <c:spPr>
              <a:solidFill>
                <a:srgbClr val="80B79E"/>
              </a:solidFill>
            </c:spPr>
            <c:extLst>
              <c:ext xmlns:c16="http://schemas.microsoft.com/office/drawing/2014/chart" uri="{C3380CC4-5D6E-409C-BE32-E72D297353CC}">
                <c16:uniqueId val="{00000032-E68B-47F2-9855-9149AF30FF6D}"/>
              </c:ext>
            </c:extLst>
          </c:dPt>
          <c:dPt>
            <c:idx val="12"/>
            <c:invertIfNegative val="0"/>
            <c:bubble3D val="0"/>
            <c:spPr>
              <a:solidFill>
                <a:srgbClr val="8DA6C1"/>
              </a:solidFill>
            </c:spPr>
            <c:extLst>
              <c:ext xmlns:c16="http://schemas.microsoft.com/office/drawing/2014/chart" uri="{C3380CC4-5D6E-409C-BE32-E72D297353CC}">
                <c16:uniqueId val="{00000034-E68B-47F2-9855-9149AF30FF6D}"/>
              </c:ext>
            </c:extLst>
          </c:dPt>
          <c:dPt>
            <c:idx val="13"/>
            <c:invertIfNegative val="0"/>
            <c:bubble3D val="0"/>
            <c:spPr>
              <a:solidFill>
                <a:srgbClr val="8DA6C1"/>
              </a:solidFill>
            </c:spPr>
            <c:extLst>
              <c:ext xmlns:c16="http://schemas.microsoft.com/office/drawing/2014/chart" uri="{C3380CC4-5D6E-409C-BE32-E72D297353CC}">
                <c16:uniqueId val="{00000036-E68B-47F2-9855-9149AF30FF6D}"/>
              </c:ext>
            </c:extLst>
          </c:dPt>
          <c:dPt>
            <c:idx val="14"/>
            <c:invertIfNegative val="0"/>
            <c:bubble3D val="0"/>
            <c:spPr>
              <a:solidFill>
                <a:srgbClr val="8DA6C1"/>
              </a:solidFill>
            </c:spPr>
            <c:extLst>
              <c:ext xmlns:c16="http://schemas.microsoft.com/office/drawing/2014/chart" uri="{C3380CC4-5D6E-409C-BE32-E72D297353CC}">
                <c16:uniqueId val="{00000038-E68B-47F2-9855-9149AF30FF6D}"/>
              </c:ext>
            </c:extLst>
          </c:dPt>
          <c:dPt>
            <c:idx val="15"/>
            <c:invertIfNegative val="0"/>
            <c:bubble3D val="0"/>
            <c:spPr>
              <a:solidFill>
                <a:srgbClr val="8DA6C1"/>
              </a:solidFill>
            </c:spPr>
            <c:extLst>
              <c:ext xmlns:c16="http://schemas.microsoft.com/office/drawing/2014/chart" uri="{C3380CC4-5D6E-409C-BE32-E72D297353CC}">
                <c16:uniqueId val="{0000003A-E68B-47F2-9855-9149AF30FF6D}"/>
              </c:ext>
            </c:extLst>
          </c:dPt>
          <c:dPt>
            <c:idx val="16"/>
            <c:invertIfNegative val="0"/>
            <c:bubble3D val="0"/>
            <c:spPr>
              <a:solidFill>
                <a:srgbClr val="8DA6C1"/>
              </a:solidFill>
            </c:spPr>
            <c:extLst>
              <c:ext xmlns:c16="http://schemas.microsoft.com/office/drawing/2014/chart" uri="{C3380CC4-5D6E-409C-BE32-E72D297353CC}">
                <c16:uniqueId val="{0000003C-E68B-47F2-9855-9149AF30FF6D}"/>
              </c:ext>
            </c:extLst>
          </c:dPt>
          <c:dPt>
            <c:idx val="18"/>
            <c:invertIfNegative val="0"/>
            <c:bubble3D val="0"/>
            <c:spPr>
              <a:solidFill>
                <a:srgbClr val="F19698"/>
              </a:solidFill>
            </c:spPr>
            <c:extLst>
              <c:ext xmlns:c16="http://schemas.microsoft.com/office/drawing/2014/chart" uri="{C3380CC4-5D6E-409C-BE32-E72D297353CC}">
                <c16:uniqueId val="{0000003E-E68B-47F2-9855-9149AF30FF6D}"/>
              </c:ext>
            </c:extLst>
          </c:dPt>
          <c:dPt>
            <c:idx val="19"/>
            <c:invertIfNegative val="0"/>
            <c:bubble3D val="0"/>
            <c:spPr>
              <a:solidFill>
                <a:srgbClr val="F19698"/>
              </a:solidFill>
            </c:spPr>
            <c:extLst>
              <c:ext xmlns:c16="http://schemas.microsoft.com/office/drawing/2014/chart" uri="{C3380CC4-5D6E-409C-BE32-E72D297353CC}">
                <c16:uniqueId val="{00000040-E68B-47F2-9855-9149AF30FF6D}"/>
              </c:ext>
            </c:extLst>
          </c:dPt>
          <c:dPt>
            <c:idx val="20"/>
            <c:invertIfNegative val="0"/>
            <c:bubble3D val="0"/>
            <c:spPr>
              <a:solidFill>
                <a:srgbClr val="F19698"/>
              </a:solidFill>
            </c:spPr>
            <c:extLst>
              <c:ext xmlns:c16="http://schemas.microsoft.com/office/drawing/2014/chart" uri="{C3380CC4-5D6E-409C-BE32-E72D297353CC}">
                <c16:uniqueId val="{00000042-E68B-47F2-9855-9149AF30FF6D}"/>
              </c:ext>
            </c:extLst>
          </c:dPt>
          <c:dPt>
            <c:idx val="21"/>
            <c:invertIfNegative val="0"/>
            <c:bubble3D val="0"/>
            <c:spPr>
              <a:solidFill>
                <a:srgbClr val="F19698"/>
              </a:solidFill>
            </c:spPr>
            <c:extLst>
              <c:ext xmlns:c16="http://schemas.microsoft.com/office/drawing/2014/chart" uri="{C3380CC4-5D6E-409C-BE32-E72D297353CC}">
                <c16:uniqueId val="{00000044-E68B-47F2-9855-9149AF30FF6D}"/>
              </c:ext>
            </c:extLst>
          </c:dPt>
          <c:dPt>
            <c:idx val="22"/>
            <c:invertIfNegative val="0"/>
            <c:bubble3D val="0"/>
            <c:spPr>
              <a:solidFill>
                <a:srgbClr val="F19698"/>
              </a:solidFill>
            </c:spPr>
            <c:extLst>
              <c:ext xmlns:c16="http://schemas.microsoft.com/office/drawing/2014/chart" uri="{C3380CC4-5D6E-409C-BE32-E72D297353CC}">
                <c16:uniqueId val="{00000046-E68B-47F2-9855-9149AF30FF6D}"/>
              </c:ext>
            </c:extLst>
          </c:dPt>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7'!$D$6:$D$28</c:f>
              <c:numCache>
                <c:formatCode>#,##0</c:formatCode>
                <c:ptCount val="23"/>
                <c:pt idx="0">
                  <c:v>24152.910000000003</c:v>
                </c:pt>
                <c:pt idx="1">
                  <c:v>23154.524999999998</c:v>
                </c:pt>
                <c:pt idx="2">
                  <c:v>22514.160000000003</c:v>
                </c:pt>
                <c:pt idx="3">
                  <c:v>22903.425000000003</c:v>
                </c:pt>
                <c:pt idx="4">
                  <c:v>23403.775000000001</c:v>
                </c:pt>
                <c:pt idx="6">
                  <c:v>5965.54</c:v>
                </c:pt>
                <c:pt idx="7">
                  <c:v>5592.58</c:v>
                </c:pt>
                <c:pt idx="8">
                  <c:v>5359.3449999999993</c:v>
                </c:pt>
                <c:pt idx="9">
                  <c:v>5243.6149999999998</c:v>
                </c:pt>
                <c:pt idx="10">
                  <c:v>5258.2849999999999</c:v>
                </c:pt>
                <c:pt idx="12">
                  <c:v>14572.805</c:v>
                </c:pt>
                <c:pt idx="13">
                  <c:v>13630.985000000001</c:v>
                </c:pt>
                <c:pt idx="14">
                  <c:v>13454.24</c:v>
                </c:pt>
                <c:pt idx="15">
                  <c:v>14100.66</c:v>
                </c:pt>
                <c:pt idx="16">
                  <c:v>14445.650000000001</c:v>
                </c:pt>
                <c:pt idx="18">
                  <c:v>3614.5650000000001</c:v>
                </c:pt>
                <c:pt idx="19">
                  <c:v>3930.96</c:v>
                </c:pt>
                <c:pt idx="20">
                  <c:v>3700.5749999999998</c:v>
                </c:pt>
                <c:pt idx="21">
                  <c:v>3559.15</c:v>
                </c:pt>
                <c:pt idx="22">
                  <c:v>3699.8399999999997</c:v>
                </c:pt>
              </c:numCache>
            </c:numRef>
          </c:val>
          <c:extLst>
            <c:ext xmlns:c16="http://schemas.microsoft.com/office/drawing/2014/chart" uri="{C3380CC4-5D6E-409C-BE32-E72D297353CC}">
              <c16:uniqueId val="{00000047-E68B-47F2-9855-9149AF30FF6D}"/>
            </c:ext>
          </c:extLst>
        </c:ser>
        <c:dLbls>
          <c:showLegendKey val="0"/>
          <c:showVal val="0"/>
          <c:showCatName val="0"/>
          <c:showSerName val="0"/>
          <c:showPercent val="0"/>
          <c:showBubbleSize val="0"/>
        </c:dLbls>
        <c:gapWidth val="50"/>
        <c:axId val="156464640"/>
        <c:axId val="156463104"/>
      </c:barChart>
      <c:lineChart>
        <c:grouping val="standard"/>
        <c:varyColors val="0"/>
        <c:ser>
          <c:idx val="2"/>
          <c:order val="2"/>
          <c:tx>
            <c:strRef>
              <c:f>'data for Figure 6 &amp; 7'!$E$5</c:f>
              <c:strCache>
                <c:ptCount val="1"/>
                <c:pt idx="0">
                  <c:v>prod</c:v>
                </c:pt>
              </c:strCache>
            </c:strRef>
          </c:tx>
          <c:spPr>
            <a:ln>
              <a:solidFill>
                <a:schemeClr val="bg1"/>
              </a:solidFill>
            </a:ln>
          </c:spPr>
          <c:marker>
            <c:spPr>
              <a:solidFill>
                <a:schemeClr val="bg1"/>
              </a:solidFill>
              <a:ln>
                <a:solidFill>
                  <a:schemeClr val="bg1"/>
                </a:solidFill>
              </a:ln>
            </c:spPr>
          </c:marker>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7'!$E$6:$E$28</c:f>
              <c:numCache>
                <c:formatCode>#,##0</c:formatCode>
                <c:ptCount val="23"/>
                <c:pt idx="0">
                  <c:v>30326.635000000002</c:v>
                </c:pt>
                <c:pt idx="1">
                  <c:v>28566.309999999998</c:v>
                </c:pt>
                <c:pt idx="2">
                  <c:v>25482.31</c:v>
                </c:pt>
                <c:pt idx="3">
                  <c:v>22606.71</c:v>
                </c:pt>
                <c:pt idx="4">
                  <c:v>20535.715</c:v>
                </c:pt>
                <c:pt idx="6">
                  <c:v>5536.0450000000001</c:v>
                </c:pt>
                <c:pt idx="7">
                  <c:v>5792.2000000000007</c:v>
                </c:pt>
                <c:pt idx="8">
                  <c:v>5482.7849999999999</c:v>
                </c:pt>
                <c:pt idx="9">
                  <c:v>5031.7649999999994</c:v>
                </c:pt>
                <c:pt idx="10">
                  <c:v>5197.4049999999997</c:v>
                </c:pt>
                <c:pt idx="12">
                  <c:v>18368.625</c:v>
                </c:pt>
                <c:pt idx="13">
                  <c:v>17689.400000000001</c:v>
                </c:pt>
                <c:pt idx="14">
                  <c:v>16006.795</c:v>
                </c:pt>
                <c:pt idx="15">
                  <c:v>13497.425000000001</c:v>
                </c:pt>
                <c:pt idx="16">
                  <c:v>13051.27</c:v>
                </c:pt>
                <c:pt idx="18">
                  <c:v>6421.9650000000001</c:v>
                </c:pt>
                <c:pt idx="19">
                  <c:v>5084.71</c:v>
                </c:pt>
                <c:pt idx="20">
                  <c:v>3992.7300000000005</c:v>
                </c:pt>
                <c:pt idx="21">
                  <c:v>4077.52</c:v>
                </c:pt>
                <c:pt idx="22">
                  <c:v>2287.04</c:v>
                </c:pt>
              </c:numCache>
            </c:numRef>
          </c:val>
          <c:smooth val="0"/>
          <c:extLst>
            <c:ext xmlns:c16="http://schemas.microsoft.com/office/drawing/2014/chart" uri="{C3380CC4-5D6E-409C-BE32-E72D297353CC}">
              <c16:uniqueId val="{00000048-E68B-47F2-9855-9149AF30FF6D}"/>
            </c:ext>
          </c:extLst>
        </c:ser>
        <c:dLbls>
          <c:showLegendKey val="0"/>
          <c:showVal val="0"/>
          <c:showCatName val="0"/>
          <c:showSerName val="0"/>
          <c:showPercent val="0"/>
          <c:showBubbleSize val="0"/>
        </c:dLbls>
        <c:marker val="1"/>
        <c:smooth val="0"/>
        <c:axId val="156464640"/>
        <c:axId val="156463104"/>
      </c:lineChart>
      <c:catAx>
        <c:axId val="156442624"/>
        <c:scaling>
          <c:orientation val="minMax"/>
        </c:scaling>
        <c:delete val="0"/>
        <c:axPos val="b"/>
        <c:numFmt formatCode="General" sourceLinked="0"/>
        <c:majorTickMark val="out"/>
        <c:minorTickMark val="none"/>
        <c:tickLblPos val="nextTo"/>
        <c:crossAx val="156444544"/>
        <c:crosses val="autoZero"/>
        <c:auto val="1"/>
        <c:lblAlgn val="ctr"/>
        <c:lblOffset val="100"/>
        <c:noMultiLvlLbl val="0"/>
      </c:catAx>
      <c:valAx>
        <c:axId val="156444544"/>
        <c:scaling>
          <c:orientation val="minMax"/>
          <c:max val="300000"/>
        </c:scaling>
        <c:delete val="0"/>
        <c:axPos val="l"/>
        <c:majorGridlines>
          <c:spPr>
            <a:ln w="3175">
              <a:solidFill>
                <a:srgbClr val="808080"/>
              </a:solidFill>
              <a:prstDash val="lgDash"/>
            </a:ln>
          </c:spPr>
        </c:majorGridlines>
        <c:title>
          <c:tx>
            <c:rich>
              <a:bodyPr rot="-5400000" vert="horz"/>
              <a:lstStyle/>
              <a:p>
                <a:pPr>
                  <a:defRPr>
                    <a:latin typeface="Verdana" panose="020B0604030504040204" pitchFamily="34" charset="0"/>
                  </a:defRPr>
                </a:pPr>
                <a:r>
                  <a:rPr lang="en-GB" sz="1100" b="0" i="0" baseline="0">
                    <a:effectLst/>
                    <a:latin typeface="Verdana" panose="020B0604030504040204" pitchFamily="34" charset="0"/>
                  </a:rPr>
                  <a:t>Volume in thousands of m</a:t>
                </a:r>
                <a:r>
                  <a:rPr lang="en-GB" sz="1100" b="0" i="0" baseline="30000">
                    <a:effectLst/>
                    <a:latin typeface="Verdana" panose="020B0604030504040204" pitchFamily="34" charset="0"/>
                  </a:rPr>
                  <a:t>3</a:t>
                </a:r>
                <a:r>
                  <a:rPr lang="en-GB" sz="1100" b="0" i="0" baseline="0">
                    <a:effectLst/>
                    <a:latin typeface="Verdana" panose="020B0604030504040204" pitchFamily="34" charset="0"/>
                  </a:rPr>
                  <a:t> overbark standing</a:t>
                </a:r>
                <a:endParaRPr lang="en-GB" sz="1100">
                  <a:effectLst/>
                  <a:latin typeface="Verdana" panose="020B0604030504040204" pitchFamily="34" charset="0"/>
                </a:endParaRPr>
              </a:p>
            </c:rich>
          </c:tx>
          <c:overlay val="0"/>
        </c:title>
        <c:numFmt formatCode="#,##0" sourceLinked="1"/>
        <c:majorTickMark val="out"/>
        <c:minorTickMark val="none"/>
        <c:tickLblPos val="nextTo"/>
        <c:crossAx val="156442624"/>
        <c:crosses val="autoZero"/>
        <c:crossBetween val="between"/>
      </c:valAx>
      <c:valAx>
        <c:axId val="156463104"/>
        <c:scaling>
          <c:orientation val="minMax"/>
          <c:max val="300000"/>
        </c:scaling>
        <c:delete val="0"/>
        <c:axPos val="r"/>
        <c:numFmt formatCode="#,##0" sourceLinked="1"/>
        <c:majorTickMark val="out"/>
        <c:minorTickMark val="none"/>
        <c:tickLblPos val="nextTo"/>
        <c:crossAx val="156464640"/>
        <c:crosses val="max"/>
        <c:crossBetween val="between"/>
      </c:valAx>
      <c:catAx>
        <c:axId val="156464640"/>
        <c:scaling>
          <c:orientation val="minMax"/>
        </c:scaling>
        <c:delete val="1"/>
        <c:axPos val="b"/>
        <c:numFmt formatCode="General" sourceLinked="1"/>
        <c:majorTickMark val="out"/>
        <c:minorTickMark val="none"/>
        <c:tickLblPos val="nextTo"/>
        <c:crossAx val="156463104"/>
        <c:crosses val="autoZero"/>
        <c:auto val="1"/>
        <c:lblAlgn val="ctr"/>
        <c:lblOffset val="100"/>
        <c:noMultiLvlLbl val="0"/>
      </c:catAx>
      <c:spPr>
        <a:ln>
          <a:noFill/>
        </a:ln>
      </c:spPr>
    </c:plotArea>
    <c:plotVisOnly val="1"/>
    <c:dispBlanksAs val="gap"/>
    <c:showDLblsOverMax val="0"/>
  </c:chart>
  <c:spPr>
    <a:ln>
      <a:noFill/>
    </a:ln>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8123184960119"/>
          <c:y val="2.3175162626520623E-2"/>
          <c:w val="0.56245649948822929"/>
          <c:h val="0.81169665704012706"/>
        </c:manualLayout>
      </c:layout>
      <c:barChart>
        <c:barDir val="col"/>
        <c:grouping val="clustered"/>
        <c:varyColors val="0"/>
        <c:ser>
          <c:idx val="0"/>
          <c:order val="0"/>
          <c:tx>
            <c:strRef>
              <c:f>'data for Figure 6 &amp; 7'!$C$5</c:f>
              <c:strCache>
                <c:ptCount val="1"/>
                <c:pt idx="0">
                  <c:v>SV</c:v>
                </c:pt>
              </c:strCache>
            </c:strRef>
          </c:tx>
          <c:spPr>
            <a:ln w="12700">
              <a:solidFill>
                <a:schemeClr val="bg1"/>
              </a:solidFill>
            </a:ln>
          </c:spPr>
          <c:invertIfNegative val="0"/>
          <c:dPt>
            <c:idx val="0"/>
            <c:invertIfNegative val="0"/>
            <c:bubble3D val="0"/>
            <c:spPr>
              <a:solidFill>
                <a:srgbClr val="05401A"/>
              </a:solidFill>
              <a:ln w="12700">
                <a:solidFill>
                  <a:schemeClr val="bg1"/>
                </a:solidFill>
              </a:ln>
            </c:spPr>
            <c:extLst>
              <c:ext xmlns:c16="http://schemas.microsoft.com/office/drawing/2014/chart" uri="{C3380CC4-5D6E-409C-BE32-E72D297353CC}">
                <c16:uniqueId val="{00000001-C4CE-4E74-A1E6-4D0D8A5438FB}"/>
              </c:ext>
            </c:extLst>
          </c:dPt>
          <c:dPt>
            <c:idx val="1"/>
            <c:invertIfNegative val="0"/>
            <c:bubble3D val="0"/>
            <c:spPr>
              <a:solidFill>
                <a:srgbClr val="05401A"/>
              </a:solidFill>
              <a:ln w="12700">
                <a:solidFill>
                  <a:schemeClr val="bg1"/>
                </a:solidFill>
              </a:ln>
            </c:spPr>
            <c:extLst>
              <c:ext xmlns:c16="http://schemas.microsoft.com/office/drawing/2014/chart" uri="{C3380CC4-5D6E-409C-BE32-E72D297353CC}">
                <c16:uniqueId val="{00000003-C4CE-4E74-A1E6-4D0D8A5438FB}"/>
              </c:ext>
            </c:extLst>
          </c:dPt>
          <c:dPt>
            <c:idx val="2"/>
            <c:invertIfNegative val="0"/>
            <c:bubble3D val="0"/>
            <c:spPr>
              <a:solidFill>
                <a:srgbClr val="05401A"/>
              </a:solidFill>
              <a:ln w="12700">
                <a:solidFill>
                  <a:schemeClr val="bg1"/>
                </a:solidFill>
              </a:ln>
            </c:spPr>
            <c:extLst>
              <c:ext xmlns:c16="http://schemas.microsoft.com/office/drawing/2014/chart" uri="{C3380CC4-5D6E-409C-BE32-E72D297353CC}">
                <c16:uniqueId val="{00000005-C4CE-4E74-A1E6-4D0D8A5438FB}"/>
              </c:ext>
            </c:extLst>
          </c:dPt>
          <c:dPt>
            <c:idx val="3"/>
            <c:invertIfNegative val="0"/>
            <c:bubble3D val="0"/>
            <c:spPr>
              <a:solidFill>
                <a:srgbClr val="05401A"/>
              </a:solidFill>
              <a:ln w="12700">
                <a:solidFill>
                  <a:schemeClr val="bg1"/>
                </a:solidFill>
              </a:ln>
            </c:spPr>
            <c:extLst>
              <c:ext xmlns:c16="http://schemas.microsoft.com/office/drawing/2014/chart" uri="{C3380CC4-5D6E-409C-BE32-E72D297353CC}">
                <c16:uniqueId val="{00000007-C4CE-4E74-A1E6-4D0D8A5438FB}"/>
              </c:ext>
            </c:extLst>
          </c:dPt>
          <c:dPt>
            <c:idx val="4"/>
            <c:invertIfNegative val="0"/>
            <c:bubble3D val="0"/>
            <c:spPr>
              <a:solidFill>
                <a:srgbClr val="05401A"/>
              </a:solidFill>
              <a:ln w="12700">
                <a:solidFill>
                  <a:schemeClr val="bg1"/>
                </a:solidFill>
              </a:ln>
            </c:spPr>
            <c:extLst>
              <c:ext xmlns:c16="http://schemas.microsoft.com/office/drawing/2014/chart" uri="{C3380CC4-5D6E-409C-BE32-E72D297353CC}">
                <c16:uniqueId val="{00000009-C4CE-4E74-A1E6-4D0D8A5438FB}"/>
              </c:ext>
            </c:extLst>
          </c:dPt>
          <c:dPt>
            <c:idx val="6"/>
            <c:invertIfNegative val="0"/>
            <c:bubble3D val="0"/>
            <c:spPr>
              <a:solidFill>
                <a:srgbClr val="3B9946"/>
              </a:solidFill>
              <a:ln w="12700">
                <a:solidFill>
                  <a:schemeClr val="bg1"/>
                </a:solidFill>
              </a:ln>
            </c:spPr>
            <c:extLst>
              <c:ext xmlns:c16="http://schemas.microsoft.com/office/drawing/2014/chart" uri="{C3380CC4-5D6E-409C-BE32-E72D297353CC}">
                <c16:uniqueId val="{0000000B-C4CE-4E74-A1E6-4D0D8A5438FB}"/>
              </c:ext>
            </c:extLst>
          </c:dPt>
          <c:dPt>
            <c:idx val="7"/>
            <c:invertIfNegative val="0"/>
            <c:bubble3D val="0"/>
            <c:spPr>
              <a:solidFill>
                <a:srgbClr val="3B9946"/>
              </a:solidFill>
              <a:ln w="12700">
                <a:solidFill>
                  <a:schemeClr val="bg1"/>
                </a:solidFill>
              </a:ln>
            </c:spPr>
            <c:extLst>
              <c:ext xmlns:c16="http://schemas.microsoft.com/office/drawing/2014/chart" uri="{C3380CC4-5D6E-409C-BE32-E72D297353CC}">
                <c16:uniqueId val="{0000000D-C4CE-4E74-A1E6-4D0D8A5438FB}"/>
              </c:ext>
            </c:extLst>
          </c:dPt>
          <c:dPt>
            <c:idx val="8"/>
            <c:invertIfNegative val="0"/>
            <c:bubble3D val="0"/>
            <c:spPr>
              <a:solidFill>
                <a:srgbClr val="3B9946"/>
              </a:solidFill>
              <a:ln w="12700">
                <a:solidFill>
                  <a:schemeClr val="bg1"/>
                </a:solidFill>
              </a:ln>
            </c:spPr>
            <c:extLst>
              <c:ext xmlns:c16="http://schemas.microsoft.com/office/drawing/2014/chart" uri="{C3380CC4-5D6E-409C-BE32-E72D297353CC}">
                <c16:uniqueId val="{0000000F-C4CE-4E74-A1E6-4D0D8A5438FB}"/>
              </c:ext>
            </c:extLst>
          </c:dPt>
          <c:dPt>
            <c:idx val="9"/>
            <c:invertIfNegative val="0"/>
            <c:bubble3D val="0"/>
            <c:spPr>
              <a:solidFill>
                <a:srgbClr val="3B9946"/>
              </a:solidFill>
              <a:ln w="12700">
                <a:solidFill>
                  <a:schemeClr val="bg1"/>
                </a:solidFill>
              </a:ln>
            </c:spPr>
            <c:extLst>
              <c:ext xmlns:c16="http://schemas.microsoft.com/office/drawing/2014/chart" uri="{C3380CC4-5D6E-409C-BE32-E72D297353CC}">
                <c16:uniqueId val="{00000011-C4CE-4E74-A1E6-4D0D8A5438FB}"/>
              </c:ext>
            </c:extLst>
          </c:dPt>
          <c:dPt>
            <c:idx val="10"/>
            <c:invertIfNegative val="0"/>
            <c:bubble3D val="0"/>
            <c:spPr>
              <a:solidFill>
                <a:srgbClr val="3B9946"/>
              </a:solidFill>
              <a:ln w="12700">
                <a:solidFill>
                  <a:schemeClr val="bg1"/>
                </a:solidFill>
              </a:ln>
            </c:spPr>
            <c:extLst>
              <c:ext xmlns:c16="http://schemas.microsoft.com/office/drawing/2014/chart" uri="{C3380CC4-5D6E-409C-BE32-E72D297353CC}">
                <c16:uniqueId val="{00000013-C4CE-4E74-A1E6-4D0D8A5438FB}"/>
              </c:ext>
            </c:extLst>
          </c:dPt>
          <c:dPt>
            <c:idx val="12"/>
            <c:invertIfNegative val="0"/>
            <c:bubble3D val="0"/>
            <c:spPr>
              <a:solidFill>
                <a:srgbClr val="1B4E83"/>
              </a:solidFill>
              <a:ln w="12700">
                <a:solidFill>
                  <a:schemeClr val="bg1"/>
                </a:solidFill>
              </a:ln>
            </c:spPr>
            <c:extLst>
              <c:ext xmlns:c16="http://schemas.microsoft.com/office/drawing/2014/chart" uri="{C3380CC4-5D6E-409C-BE32-E72D297353CC}">
                <c16:uniqueId val="{00000015-C4CE-4E74-A1E6-4D0D8A5438FB}"/>
              </c:ext>
            </c:extLst>
          </c:dPt>
          <c:dPt>
            <c:idx val="13"/>
            <c:invertIfNegative val="0"/>
            <c:bubble3D val="0"/>
            <c:spPr>
              <a:solidFill>
                <a:srgbClr val="1B4E83"/>
              </a:solidFill>
              <a:ln w="12700">
                <a:solidFill>
                  <a:schemeClr val="bg1"/>
                </a:solidFill>
              </a:ln>
            </c:spPr>
            <c:extLst>
              <c:ext xmlns:c16="http://schemas.microsoft.com/office/drawing/2014/chart" uri="{C3380CC4-5D6E-409C-BE32-E72D297353CC}">
                <c16:uniqueId val="{00000017-C4CE-4E74-A1E6-4D0D8A5438FB}"/>
              </c:ext>
            </c:extLst>
          </c:dPt>
          <c:dPt>
            <c:idx val="14"/>
            <c:invertIfNegative val="0"/>
            <c:bubble3D val="0"/>
            <c:spPr>
              <a:solidFill>
                <a:srgbClr val="1B4E83"/>
              </a:solidFill>
              <a:ln w="12700">
                <a:solidFill>
                  <a:schemeClr val="bg1"/>
                </a:solidFill>
              </a:ln>
            </c:spPr>
            <c:extLst>
              <c:ext xmlns:c16="http://schemas.microsoft.com/office/drawing/2014/chart" uri="{C3380CC4-5D6E-409C-BE32-E72D297353CC}">
                <c16:uniqueId val="{00000019-C4CE-4E74-A1E6-4D0D8A5438FB}"/>
              </c:ext>
            </c:extLst>
          </c:dPt>
          <c:dPt>
            <c:idx val="15"/>
            <c:invertIfNegative val="0"/>
            <c:bubble3D val="0"/>
            <c:spPr>
              <a:solidFill>
                <a:srgbClr val="1B4E83"/>
              </a:solidFill>
              <a:ln w="12700">
                <a:solidFill>
                  <a:schemeClr val="bg1"/>
                </a:solidFill>
              </a:ln>
            </c:spPr>
            <c:extLst>
              <c:ext xmlns:c16="http://schemas.microsoft.com/office/drawing/2014/chart" uri="{C3380CC4-5D6E-409C-BE32-E72D297353CC}">
                <c16:uniqueId val="{0000001B-C4CE-4E74-A1E6-4D0D8A5438FB}"/>
              </c:ext>
            </c:extLst>
          </c:dPt>
          <c:dPt>
            <c:idx val="16"/>
            <c:invertIfNegative val="0"/>
            <c:bubble3D val="0"/>
            <c:spPr>
              <a:solidFill>
                <a:srgbClr val="1B4E83"/>
              </a:solidFill>
              <a:ln w="12700">
                <a:solidFill>
                  <a:schemeClr val="bg1"/>
                </a:solidFill>
              </a:ln>
            </c:spPr>
            <c:extLst>
              <c:ext xmlns:c16="http://schemas.microsoft.com/office/drawing/2014/chart" uri="{C3380CC4-5D6E-409C-BE32-E72D297353CC}">
                <c16:uniqueId val="{0000001D-C4CE-4E74-A1E6-4D0D8A5438FB}"/>
              </c:ext>
            </c:extLst>
          </c:dPt>
          <c:dPt>
            <c:idx val="18"/>
            <c:invertIfNegative val="0"/>
            <c:bubble3D val="0"/>
            <c:spPr>
              <a:solidFill>
                <a:srgbClr val="E32E1A"/>
              </a:solidFill>
              <a:ln w="12700">
                <a:solidFill>
                  <a:schemeClr val="bg1"/>
                </a:solidFill>
              </a:ln>
            </c:spPr>
            <c:extLst>
              <c:ext xmlns:c16="http://schemas.microsoft.com/office/drawing/2014/chart" uri="{C3380CC4-5D6E-409C-BE32-E72D297353CC}">
                <c16:uniqueId val="{0000001F-C4CE-4E74-A1E6-4D0D8A5438FB}"/>
              </c:ext>
            </c:extLst>
          </c:dPt>
          <c:dPt>
            <c:idx val="19"/>
            <c:invertIfNegative val="0"/>
            <c:bubble3D val="0"/>
            <c:spPr>
              <a:solidFill>
                <a:srgbClr val="E32E1A"/>
              </a:solidFill>
              <a:ln w="12700">
                <a:solidFill>
                  <a:schemeClr val="bg1"/>
                </a:solidFill>
              </a:ln>
            </c:spPr>
            <c:extLst>
              <c:ext xmlns:c16="http://schemas.microsoft.com/office/drawing/2014/chart" uri="{C3380CC4-5D6E-409C-BE32-E72D297353CC}">
                <c16:uniqueId val="{00000021-C4CE-4E74-A1E6-4D0D8A5438FB}"/>
              </c:ext>
            </c:extLst>
          </c:dPt>
          <c:dPt>
            <c:idx val="20"/>
            <c:invertIfNegative val="0"/>
            <c:bubble3D val="0"/>
            <c:spPr>
              <a:solidFill>
                <a:srgbClr val="E32E1A"/>
              </a:solidFill>
              <a:ln w="12700">
                <a:solidFill>
                  <a:schemeClr val="bg1"/>
                </a:solidFill>
              </a:ln>
            </c:spPr>
            <c:extLst>
              <c:ext xmlns:c16="http://schemas.microsoft.com/office/drawing/2014/chart" uri="{C3380CC4-5D6E-409C-BE32-E72D297353CC}">
                <c16:uniqueId val="{00000023-C4CE-4E74-A1E6-4D0D8A5438FB}"/>
              </c:ext>
            </c:extLst>
          </c:dPt>
          <c:dPt>
            <c:idx val="21"/>
            <c:invertIfNegative val="0"/>
            <c:bubble3D val="0"/>
            <c:spPr>
              <a:solidFill>
                <a:srgbClr val="E32E1A"/>
              </a:solidFill>
              <a:ln w="12700">
                <a:solidFill>
                  <a:schemeClr val="bg1"/>
                </a:solidFill>
              </a:ln>
            </c:spPr>
            <c:extLst>
              <c:ext xmlns:c16="http://schemas.microsoft.com/office/drawing/2014/chart" uri="{C3380CC4-5D6E-409C-BE32-E72D297353CC}">
                <c16:uniqueId val="{00000025-C4CE-4E74-A1E6-4D0D8A5438FB}"/>
              </c:ext>
            </c:extLst>
          </c:dPt>
          <c:dPt>
            <c:idx val="22"/>
            <c:invertIfNegative val="0"/>
            <c:bubble3D val="0"/>
            <c:spPr>
              <a:solidFill>
                <a:srgbClr val="E32E1A"/>
              </a:solidFill>
              <a:ln w="12700">
                <a:solidFill>
                  <a:schemeClr val="bg1"/>
                </a:solidFill>
              </a:ln>
            </c:spPr>
            <c:extLst>
              <c:ext xmlns:c16="http://schemas.microsoft.com/office/drawing/2014/chart" uri="{C3380CC4-5D6E-409C-BE32-E72D297353CC}">
                <c16:uniqueId val="{00000027-C4CE-4E74-A1E6-4D0D8A5438FB}"/>
              </c:ext>
            </c:extLst>
          </c:dPt>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7'!$C$6:$C$28</c:f>
              <c:numCache>
                <c:formatCode>#,##0</c:formatCode>
                <c:ptCount val="23"/>
                <c:pt idx="0">
                  <c:v>121847.30100000001</c:v>
                </c:pt>
                <c:pt idx="1">
                  <c:v>115218.398</c:v>
                </c:pt>
                <c:pt idx="2">
                  <c:v>109389.43700000001</c:v>
                </c:pt>
                <c:pt idx="3">
                  <c:v>106217.925</c:v>
                </c:pt>
                <c:pt idx="4">
                  <c:v>106314.26300000001</c:v>
                </c:pt>
                <c:pt idx="6">
                  <c:v>25753.39</c:v>
                </c:pt>
                <c:pt idx="7">
                  <c:v>25881.866000000002</c:v>
                </c:pt>
                <c:pt idx="8">
                  <c:v>25523.295999999998</c:v>
                </c:pt>
                <c:pt idx="9">
                  <c:v>25234.721000000001</c:v>
                </c:pt>
                <c:pt idx="10">
                  <c:v>25315.284</c:v>
                </c:pt>
                <c:pt idx="12">
                  <c:v>76143.023000000001</c:v>
                </c:pt>
                <c:pt idx="13">
                  <c:v>71232.543000000005</c:v>
                </c:pt>
                <c:pt idx="14">
                  <c:v>67067.562000000005</c:v>
                </c:pt>
                <c:pt idx="15">
                  <c:v>64481.845999999998</c:v>
                </c:pt>
                <c:pt idx="16">
                  <c:v>65015.737999999998</c:v>
                </c:pt>
                <c:pt idx="18">
                  <c:v>19950.887999999999</c:v>
                </c:pt>
                <c:pt idx="19">
                  <c:v>18262.306</c:v>
                </c:pt>
                <c:pt idx="20">
                  <c:v>16837.151999999998</c:v>
                </c:pt>
                <c:pt idx="21">
                  <c:v>15641.646000000001</c:v>
                </c:pt>
                <c:pt idx="22">
                  <c:v>16426.919000000002</c:v>
                </c:pt>
              </c:numCache>
            </c:numRef>
          </c:val>
          <c:extLst>
            <c:ext xmlns:c16="http://schemas.microsoft.com/office/drawing/2014/chart" uri="{C3380CC4-5D6E-409C-BE32-E72D297353CC}">
              <c16:uniqueId val="{00000028-C4CE-4E74-A1E6-4D0D8A5438FB}"/>
            </c:ext>
          </c:extLst>
        </c:ser>
        <c:dLbls>
          <c:showLegendKey val="0"/>
          <c:showVal val="0"/>
          <c:showCatName val="0"/>
          <c:showSerName val="0"/>
          <c:showPercent val="0"/>
          <c:showBubbleSize val="0"/>
        </c:dLbls>
        <c:gapWidth val="0"/>
        <c:axId val="156839296"/>
        <c:axId val="156841472"/>
      </c:barChart>
      <c:barChart>
        <c:barDir val="col"/>
        <c:grouping val="clustered"/>
        <c:varyColors val="0"/>
        <c:ser>
          <c:idx val="1"/>
          <c:order val="1"/>
          <c:tx>
            <c:strRef>
              <c:f>'data for Figure 6 &amp; 7'!$D$5</c:f>
              <c:strCache>
                <c:ptCount val="1"/>
                <c:pt idx="0">
                  <c:v>INC</c:v>
                </c:pt>
              </c:strCache>
            </c:strRef>
          </c:tx>
          <c:spPr>
            <a:solidFill>
              <a:srgbClr val="B6D99F"/>
            </a:solidFill>
          </c:spPr>
          <c:invertIfNegative val="0"/>
          <c:dPt>
            <c:idx val="0"/>
            <c:invertIfNegative val="0"/>
            <c:bubble3D val="0"/>
            <c:spPr>
              <a:solidFill>
                <a:srgbClr val="80B79E"/>
              </a:solidFill>
            </c:spPr>
            <c:extLst>
              <c:ext xmlns:c16="http://schemas.microsoft.com/office/drawing/2014/chart" uri="{C3380CC4-5D6E-409C-BE32-E72D297353CC}">
                <c16:uniqueId val="{0000002A-C4CE-4E74-A1E6-4D0D8A5438FB}"/>
              </c:ext>
            </c:extLst>
          </c:dPt>
          <c:dPt>
            <c:idx val="1"/>
            <c:invertIfNegative val="0"/>
            <c:bubble3D val="0"/>
            <c:spPr>
              <a:solidFill>
                <a:srgbClr val="80B79E"/>
              </a:solidFill>
            </c:spPr>
            <c:extLst>
              <c:ext xmlns:c16="http://schemas.microsoft.com/office/drawing/2014/chart" uri="{C3380CC4-5D6E-409C-BE32-E72D297353CC}">
                <c16:uniqueId val="{0000002C-C4CE-4E74-A1E6-4D0D8A5438FB}"/>
              </c:ext>
            </c:extLst>
          </c:dPt>
          <c:dPt>
            <c:idx val="2"/>
            <c:invertIfNegative val="0"/>
            <c:bubble3D val="0"/>
            <c:spPr>
              <a:solidFill>
                <a:srgbClr val="80B79E"/>
              </a:solidFill>
            </c:spPr>
            <c:extLst>
              <c:ext xmlns:c16="http://schemas.microsoft.com/office/drawing/2014/chart" uri="{C3380CC4-5D6E-409C-BE32-E72D297353CC}">
                <c16:uniqueId val="{0000002E-C4CE-4E74-A1E6-4D0D8A5438FB}"/>
              </c:ext>
            </c:extLst>
          </c:dPt>
          <c:dPt>
            <c:idx val="3"/>
            <c:invertIfNegative val="0"/>
            <c:bubble3D val="0"/>
            <c:spPr>
              <a:solidFill>
                <a:srgbClr val="80B79E"/>
              </a:solidFill>
            </c:spPr>
            <c:extLst>
              <c:ext xmlns:c16="http://schemas.microsoft.com/office/drawing/2014/chart" uri="{C3380CC4-5D6E-409C-BE32-E72D297353CC}">
                <c16:uniqueId val="{00000030-C4CE-4E74-A1E6-4D0D8A5438FB}"/>
              </c:ext>
            </c:extLst>
          </c:dPt>
          <c:dPt>
            <c:idx val="4"/>
            <c:invertIfNegative val="0"/>
            <c:bubble3D val="0"/>
            <c:spPr>
              <a:solidFill>
                <a:srgbClr val="80B79E"/>
              </a:solidFill>
            </c:spPr>
            <c:extLst>
              <c:ext xmlns:c16="http://schemas.microsoft.com/office/drawing/2014/chart" uri="{C3380CC4-5D6E-409C-BE32-E72D297353CC}">
                <c16:uniqueId val="{00000032-C4CE-4E74-A1E6-4D0D8A5438FB}"/>
              </c:ext>
            </c:extLst>
          </c:dPt>
          <c:dPt>
            <c:idx val="12"/>
            <c:invertIfNegative val="0"/>
            <c:bubble3D val="0"/>
            <c:spPr>
              <a:solidFill>
                <a:srgbClr val="8DA6C1"/>
              </a:solidFill>
            </c:spPr>
            <c:extLst>
              <c:ext xmlns:c16="http://schemas.microsoft.com/office/drawing/2014/chart" uri="{C3380CC4-5D6E-409C-BE32-E72D297353CC}">
                <c16:uniqueId val="{00000034-C4CE-4E74-A1E6-4D0D8A5438FB}"/>
              </c:ext>
            </c:extLst>
          </c:dPt>
          <c:dPt>
            <c:idx val="13"/>
            <c:invertIfNegative val="0"/>
            <c:bubble3D val="0"/>
            <c:spPr>
              <a:solidFill>
                <a:srgbClr val="8DA6C1"/>
              </a:solidFill>
            </c:spPr>
            <c:extLst>
              <c:ext xmlns:c16="http://schemas.microsoft.com/office/drawing/2014/chart" uri="{C3380CC4-5D6E-409C-BE32-E72D297353CC}">
                <c16:uniqueId val="{00000036-C4CE-4E74-A1E6-4D0D8A5438FB}"/>
              </c:ext>
            </c:extLst>
          </c:dPt>
          <c:dPt>
            <c:idx val="14"/>
            <c:invertIfNegative val="0"/>
            <c:bubble3D val="0"/>
            <c:spPr>
              <a:solidFill>
                <a:srgbClr val="8DA6C1"/>
              </a:solidFill>
            </c:spPr>
            <c:extLst>
              <c:ext xmlns:c16="http://schemas.microsoft.com/office/drawing/2014/chart" uri="{C3380CC4-5D6E-409C-BE32-E72D297353CC}">
                <c16:uniqueId val="{00000038-C4CE-4E74-A1E6-4D0D8A5438FB}"/>
              </c:ext>
            </c:extLst>
          </c:dPt>
          <c:dPt>
            <c:idx val="15"/>
            <c:invertIfNegative val="0"/>
            <c:bubble3D val="0"/>
            <c:spPr>
              <a:solidFill>
                <a:srgbClr val="8DA6C1"/>
              </a:solidFill>
            </c:spPr>
            <c:extLst>
              <c:ext xmlns:c16="http://schemas.microsoft.com/office/drawing/2014/chart" uri="{C3380CC4-5D6E-409C-BE32-E72D297353CC}">
                <c16:uniqueId val="{0000003A-C4CE-4E74-A1E6-4D0D8A5438FB}"/>
              </c:ext>
            </c:extLst>
          </c:dPt>
          <c:dPt>
            <c:idx val="16"/>
            <c:invertIfNegative val="0"/>
            <c:bubble3D val="0"/>
            <c:spPr>
              <a:solidFill>
                <a:srgbClr val="8DA6C1"/>
              </a:solidFill>
            </c:spPr>
            <c:extLst>
              <c:ext xmlns:c16="http://schemas.microsoft.com/office/drawing/2014/chart" uri="{C3380CC4-5D6E-409C-BE32-E72D297353CC}">
                <c16:uniqueId val="{0000003C-C4CE-4E74-A1E6-4D0D8A5438FB}"/>
              </c:ext>
            </c:extLst>
          </c:dPt>
          <c:dPt>
            <c:idx val="18"/>
            <c:invertIfNegative val="0"/>
            <c:bubble3D val="0"/>
            <c:spPr>
              <a:solidFill>
                <a:srgbClr val="F19698"/>
              </a:solidFill>
            </c:spPr>
            <c:extLst>
              <c:ext xmlns:c16="http://schemas.microsoft.com/office/drawing/2014/chart" uri="{C3380CC4-5D6E-409C-BE32-E72D297353CC}">
                <c16:uniqueId val="{0000003E-C4CE-4E74-A1E6-4D0D8A5438FB}"/>
              </c:ext>
            </c:extLst>
          </c:dPt>
          <c:dPt>
            <c:idx val="19"/>
            <c:invertIfNegative val="0"/>
            <c:bubble3D val="0"/>
            <c:spPr>
              <a:solidFill>
                <a:srgbClr val="F19698"/>
              </a:solidFill>
            </c:spPr>
            <c:extLst>
              <c:ext xmlns:c16="http://schemas.microsoft.com/office/drawing/2014/chart" uri="{C3380CC4-5D6E-409C-BE32-E72D297353CC}">
                <c16:uniqueId val="{00000040-C4CE-4E74-A1E6-4D0D8A5438FB}"/>
              </c:ext>
            </c:extLst>
          </c:dPt>
          <c:dPt>
            <c:idx val="20"/>
            <c:invertIfNegative val="0"/>
            <c:bubble3D val="0"/>
            <c:spPr>
              <a:solidFill>
                <a:srgbClr val="F19698"/>
              </a:solidFill>
            </c:spPr>
            <c:extLst>
              <c:ext xmlns:c16="http://schemas.microsoft.com/office/drawing/2014/chart" uri="{C3380CC4-5D6E-409C-BE32-E72D297353CC}">
                <c16:uniqueId val="{00000042-C4CE-4E74-A1E6-4D0D8A5438FB}"/>
              </c:ext>
            </c:extLst>
          </c:dPt>
          <c:dPt>
            <c:idx val="21"/>
            <c:invertIfNegative val="0"/>
            <c:bubble3D val="0"/>
            <c:spPr>
              <a:solidFill>
                <a:srgbClr val="F19698"/>
              </a:solidFill>
            </c:spPr>
            <c:extLst>
              <c:ext xmlns:c16="http://schemas.microsoft.com/office/drawing/2014/chart" uri="{C3380CC4-5D6E-409C-BE32-E72D297353CC}">
                <c16:uniqueId val="{00000044-C4CE-4E74-A1E6-4D0D8A5438FB}"/>
              </c:ext>
            </c:extLst>
          </c:dPt>
          <c:dPt>
            <c:idx val="22"/>
            <c:invertIfNegative val="0"/>
            <c:bubble3D val="0"/>
            <c:spPr>
              <a:solidFill>
                <a:srgbClr val="F19698"/>
              </a:solidFill>
            </c:spPr>
            <c:extLst>
              <c:ext xmlns:c16="http://schemas.microsoft.com/office/drawing/2014/chart" uri="{C3380CC4-5D6E-409C-BE32-E72D297353CC}">
                <c16:uniqueId val="{00000046-C4CE-4E74-A1E6-4D0D8A5438FB}"/>
              </c:ext>
            </c:extLst>
          </c:dPt>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7'!$D$6:$D$28</c:f>
              <c:numCache>
                <c:formatCode>#,##0</c:formatCode>
                <c:ptCount val="23"/>
                <c:pt idx="0">
                  <c:v>24152.910000000003</c:v>
                </c:pt>
                <c:pt idx="1">
                  <c:v>23154.524999999998</c:v>
                </c:pt>
                <c:pt idx="2">
                  <c:v>22514.160000000003</c:v>
                </c:pt>
                <c:pt idx="3">
                  <c:v>22903.425000000003</c:v>
                </c:pt>
                <c:pt idx="4">
                  <c:v>23403.775000000001</c:v>
                </c:pt>
                <c:pt idx="6">
                  <c:v>5965.54</c:v>
                </c:pt>
                <c:pt idx="7">
                  <c:v>5592.58</c:v>
                </c:pt>
                <c:pt idx="8">
                  <c:v>5359.3449999999993</c:v>
                </c:pt>
                <c:pt idx="9">
                  <c:v>5243.6149999999998</c:v>
                </c:pt>
                <c:pt idx="10">
                  <c:v>5258.2849999999999</c:v>
                </c:pt>
                <c:pt idx="12">
                  <c:v>14572.805</c:v>
                </c:pt>
                <c:pt idx="13">
                  <c:v>13630.985000000001</c:v>
                </c:pt>
                <c:pt idx="14">
                  <c:v>13454.24</c:v>
                </c:pt>
                <c:pt idx="15">
                  <c:v>14100.66</c:v>
                </c:pt>
                <c:pt idx="16">
                  <c:v>14445.650000000001</c:v>
                </c:pt>
                <c:pt idx="18">
                  <c:v>3614.5650000000001</c:v>
                </c:pt>
                <c:pt idx="19">
                  <c:v>3930.96</c:v>
                </c:pt>
                <c:pt idx="20">
                  <c:v>3700.5749999999998</c:v>
                </c:pt>
                <c:pt idx="21">
                  <c:v>3559.15</c:v>
                </c:pt>
                <c:pt idx="22">
                  <c:v>3699.8399999999997</c:v>
                </c:pt>
              </c:numCache>
            </c:numRef>
          </c:val>
          <c:extLst>
            <c:ext xmlns:c16="http://schemas.microsoft.com/office/drawing/2014/chart" uri="{C3380CC4-5D6E-409C-BE32-E72D297353CC}">
              <c16:uniqueId val="{00000047-C4CE-4E74-A1E6-4D0D8A5438FB}"/>
            </c:ext>
          </c:extLst>
        </c:ser>
        <c:dLbls>
          <c:showLegendKey val="0"/>
          <c:showVal val="0"/>
          <c:showCatName val="0"/>
          <c:showSerName val="0"/>
          <c:showPercent val="0"/>
          <c:showBubbleSize val="0"/>
        </c:dLbls>
        <c:gapWidth val="50"/>
        <c:axId val="156853376"/>
        <c:axId val="156843392"/>
      </c:barChart>
      <c:lineChart>
        <c:grouping val="standard"/>
        <c:varyColors val="0"/>
        <c:ser>
          <c:idx val="2"/>
          <c:order val="2"/>
          <c:tx>
            <c:strRef>
              <c:f>'data for Figure 6 &amp; 7'!$E$5</c:f>
              <c:strCache>
                <c:ptCount val="1"/>
                <c:pt idx="0">
                  <c:v>prod</c:v>
                </c:pt>
              </c:strCache>
            </c:strRef>
          </c:tx>
          <c:spPr>
            <a:ln w="12700">
              <a:solidFill>
                <a:schemeClr val="bg1"/>
              </a:solidFill>
            </a:ln>
          </c:spPr>
          <c:marker>
            <c:symbol val="triangle"/>
            <c:size val="5"/>
            <c:spPr>
              <a:solidFill>
                <a:schemeClr val="bg1"/>
              </a:solidFill>
              <a:ln>
                <a:solidFill>
                  <a:schemeClr val="bg1"/>
                </a:solidFill>
              </a:ln>
            </c:spPr>
          </c:marker>
          <c:cat>
            <c:strRef>
              <c:f>'data for Figure 6 &amp; 7'!$B$6:$B$28</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7'!$E$6:$E$28</c:f>
              <c:numCache>
                <c:formatCode>#,##0</c:formatCode>
                <c:ptCount val="23"/>
                <c:pt idx="0">
                  <c:v>30326.635000000002</c:v>
                </c:pt>
                <c:pt idx="1">
                  <c:v>28566.309999999998</c:v>
                </c:pt>
                <c:pt idx="2">
                  <c:v>25482.31</c:v>
                </c:pt>
                <c:pt idx="3">
                  <c:v>22606.71</c:v>
                </c:pt>
                <c:pt idx="4">
                  <c:v>20535.715</c:v>
                </c:pt>
                <c:pt idx="6">
                  <c:v>5536.0450000000001</c:v>
                </c:pt>
                <c:pt idx="7">
                  <c:v>5792.2000000000007</c:v>
                </c:pt>
                <c:pt idx="8">
                  <c:v>5482.7849999999999</c:v>
                </c:pt>
                <c:pt idx="9">
                  <c:v>5031.7649999999994</c:v>
                </c:pt>
                <c:pt idx="10">
                  <c:v>5197.4049999999997</c:v>
                </c:pt>
                <c:pt idx="12">
                  <c:v>18368.625</c:v>
                </c:pt>
                <c:pt idx="13">
                  <c:v>17689.400000000001</c:v>
                </c:pt>
                <c:pt idx="14">
                  <c:v>16006.795</c:v>
                </c:pt>
                <c:pt idx="15">
                  <c:v>13497.425000000001</c:v>
                </c:pt>
                <c:pt idx="16">
                  <c:v>13051.27</c:v>
                </c:pt>
                <c:pt idx="18">
                  <c:v>6421.9650000000001</c:v>
                </c:pt>
                <c:pt idx="19">
                  <c:v>5084.71</c:v>
                </c:pt>
                <c:pt idx="20">
                  <c:v>3992.7300000000005</c:v>
                </c:pt>
                <c:pt idx="21">
                  <c:v>4077.52</c:v>
                </c:pt>
                <c:pt idx="22">
                  <c:v>2287.04</c:v>
                </c:pt>
              </c:numCache>
            </c:numRef>
          </c:val>
          <c:smooth val="0"/>
          <c:extLst>
            <c:ext xmlns:c16="http://schemas.microsoft.com/office/drawing/2014/chart" uri="{C3380CC4-5D6E-409C-BE32-E72D297353CC}">
              <c16:uniqueId val="{00000048-C4CE-4E74-A1E6-4D0D8A5438FB}"/>
            </c:ext>
          </c:extLst>
        </c:ser>
        <c:dLbls>
          <c:showLegendKey val="0"/>
          <c:showVal val="0"/>
          <c:showCatName val="0"/>
          <c:showSerName val="0"/>
          <c:showPercent val="0"/>
          <c:showBubbleSize val="0"/>
        </c:dLbls>
        <c:marker val="1"/>
        <c:smooth val="0"/>
        <c:axId val="156853376"/>
        <c:axId val="156843392"/>
      </c:lineChart>
      <c:catAx>
        <c:axId val="156839296"/>
        <c:scaling>
          <c:orientation val="minMax"/>
        </c:scaling>
        <c:delete val="0"/>
        <c:axPos val="b"/>
        <c:numFmt formatCode="General" sourceLinked="0"/>
        <c:majorTickMark val="out"/>
        <c:minorTickMark val="none"/>
        <c:tickLblPos val="nextTo"/>
        <c:txPr>
          <a:bodyPr rot="-5400000" vert="horz"/>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6841472"/>
        <c:crosses val="autoZero"/>
        <c:auto val="1"/>
        <c:lblAlgn val="ctr"/>
        <c:lblOffset val="100"/>
        <c:noMultiLvlLbl val="0"/>
      </c:catAx>
      <c:valAx>
        <c:axId val="156841472"/>
        <c:scaling>
          <c:orientation val="minMax"/>
          <c:max val="300000"/>
          <c:min val="0"/>
        </c:scaling>
        <c:delete val="0"/>
        <c:axPos val="l"/>
        <c:majorGridlines>
          <c:spPr>
            <a:ln w="3175">
              <a:solidFill>
                <a:srgbClr val="808080"/>
              </a:solidFill>
              <a:prstDash val="lgDash"/>
            </a:ln>
          </c:spPr>
        </c:majorGridlines>
        <c:title>
          <c:tx>
            <c:rich>
              <a:bodyPr rot="-5400000" vert="horz"/>
              <a:lstStyle/>
              <a:p>
                <a:pPr>
                  <a:defRPr sz="1400">
                    <a:latin typeface="Verdana" panose="020B0604030504040204" pitchFamily="34" charset="0"/>
                  </a:defRPr>
                </a:pPr>
                <a:r>
                  <a:rPr lang="en-GB" sz="1400" b="0" i="0" baseline="0">
                    <a:effectLst/>
                    <a:latin typeface="Verdana" panose="020B0604030504040204" pitchFamily="34" charset="0"/>
                  </a:rPr>
                  <a:t>Volume in thousands of m</a:t>
                </a:r>
                <a:r>
                  <a:rPr lang="en-GB" sz="1400" b="0" i="0" baseline="30000">
                    <a:effectLst/>
                    <a:latin typeface="Verdana" panose="020B0604030504040204" pitchFamily="34" charset="0"/>
                  </a:rPr>
                  <a:t>3</a:t>
                </a:r>
                <a:r>
                  <a:rPr lang="en-GB" sz="1400" b="0" i="0" baseline="0">
                    <a:effectLst/>
                    <a:latin typeface="Verdana" panose="020B0604030504040204" pitchFamily="34" charset="0"/>
                  </a:rPr>
                  <a:t> overbark standing</a:t>
                </a:r>
                <a:endParaRPr lang="en-GB" sz="1400">
                  <a:effectLst/>
                  <a:latin typeface="Verdana" panose="020B0604030504040204" pitchFamily="34" charset="0"/>
                </a:endParaRPr>
              </a:p>
            </c:rich>
          </c:tx>
          <c:overlay val="0"/>
        </c:title>
        <c:numFmt formatCode="#,##0" sourceLinked="1"/>
        <c:majorTickMark val="out"/>
        <c:minorTickMark val="none"/>
        <c:tickLblPos val="nextTo"/>
        <c:txPr>
          <a:bodyPr/>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6839296"/>
        <c:crosses val="autoZero"/>
        <c:crossBetween val="between"/>
      </c:valAx>
      <c:valAx>
        <c:axId val="156843392"/>
        <c:scaling>
          <c:orientation val="minMax"/>
          <c:max val="300000"/>
          <c:min val="0"/>
        </c:scaling>
        <c:delete val="0"/>
        <c:axPos val="r"/>
        <c:numFmt formatCode="#,##0" sourceLinked="1"/>
        <c:majorTickMark val="out"/>
        <c:minorTickMark val="none"/>
        <c:tickLblPos val="nextTo"/>
        <c:txPr>
          <a:bodyPr/>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6853376"/>
        <c:crosses val="max"/>
        <c:crossBetween val="between"/>
      </c:valAx>
      <c:catAx>
        <c:axId val="156853376"/>
        <c:scaling>
          <c:orientation val="minMax"/>
        </c:scaling>
        <c:delete val="1"/>
        <c:axPos val="b"/>
        <c:numFmt formatCode="General" sourceLinked="1"/>
        <c:majorTickMark val="out"/>
        <c:minorTickMark val="none"/>
        <c:tickLblPos val="nextTo"/>
        <c:crossAx val="156843392"/>
        <c:crosses val="autoZero"/>
        <c:auto val="1"/>
        <c:lblAlgn val="ctr"/>
        <c:lblOffset val="100"/>
        <c:noMultiLvlLbl val="0"/>
      </c:catAx>
      <c:spPr>
        <a:ln>
          <a:noFill/>
        </a:ln>
      </c:spPr>
    </c:plotArea>
    <c:plotVisOnly val="1"/>
    <c:dispBlanksAs val="gap"/>
    <c:showDLblsOverMax val="0"/>
  </c:chart>
  <c:spPr>
    <a:ln>
      <a:noFill/>
    </a:ln>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baseline="0">
                <a:effectLst/>
              </a:rPr>
              <a:t>25-year summary of softwood standing volume, increment and availability by country – GB private sector</a:t>
            </a:r>
            <a:endParaRPr lang="en-GB"/>
          </a:p>
        </c:rich>
      </c:tx>
      <c:overlay val="0"/>
    </c:title>
    <c:autoTitleDeleted val="0"/>
    <c:plotArea>
      <c:layout>
        <c:manualLayout>
          <c:layoutTarget val="inner"/>
          <c:xMode val="edge"/>
          <c:yMode val="edge"/>
          <c:x val="0.11056676538996561"/>
          <c:y val="2.3175162626520623E-2"/>
          <c:w val="0.66070342283730243"/>
          <c:h val="0.88257804741669632"/>
        </c:manualLayout>
      </c:layout>
      <c:barChart>
        <c:barDir val="col"/>
        <c:grouping val="clustered"/>
        <c:varyColors val="0"/>
        <c:ser>
          <c:idx val="0"/>
          <c:order val="0"/>
          <c:tx>
            <c:strRef>
              <c:f>'data for Figure 6 &amp; 7'!$C$33</c:f>
              <c:strCache>
                <c:ptCount val="1"/>
                <c:pt idx="0">
                  <c:v>SV</c:v>
                </c:pt>
              </c:strCache>
            </c:strRef>
          </c:tx>
          <c:spPr>
            <a:ln w="12700">
              <a:solidFill>
                <a:schemeClr val="bg1"/>
              </a:solidFill>
            </a:ln>
          </c:spPr>
          <c:invertIfNegative val="0"/>
          <c:dPt>
            <c:idx val="0"/>
            <c:invertIfNegative val="0"/>
            <c:bubble3D val="0"/>
            <c:spPr>
              <a:solidFill>
                <a:srgbClr val="05401A"/>
              </a:solidFill>
              <a:ln w="12700">
                <a:solidFill>
                  <a:schemeClr val="bg1"/>
                </a:solidFill>
              </a:ln>
            </c:spPr>
            <c:extLst>
              <c:ext xmlns:c16="http://schemas.microsoft.com/office/drawing/2014/chart" uri="{C3380CC4-5D6E-409C-BE32-E72D297353CC}">
                <c16:uniqueId val="{00000001-BCD5-4CE1-9596-79F9ED3E613D}"/>
              </c:ext>
            </c:extLst>
          </c:dPt>
          <c:dPt>
            <c:idx val="1"/>
            <c:invertIfNegative val="0"/>
            <c:bubble3D val="0"/>
            <c:spPr>
              <a:solidFill>
                <a:srgbClr val="05401A"/>
              </a:solidFill>
              <a:ln w="12700">
                <a:solidFill>
                  <a:schemeClr val="bg1"/>
                </a:solidFill>
              </a:ln>
            </c:spPr>
            <c:extLst>
              <c:ext xmlns:c16="http://schemas.microsoft.com/office/drawing/2014/chart" uri="{C3380CC4-5D6E-409C-BE32-E72D297353CC}">
                <c16:uniqueId val="{00000003-BCD5-4CE1-9596-79F9ED3E613D}"/>
              </c:ext>
            </c:extLst>
          </c:dPt>
          <c:dPt>
            <c:idx val="2"/>
            <c:invertIfNegative val="0"/>
            <c:bubble3D val="0"/>
            <c:spPr>
              <a:solidFill>
                <a:srgbClr val="05401A"/>
              </a:solidFill>
              <a:ln w="12700">
                <a:solidFill>
                  <a:schemeClr val="bg1"/>
                </a:solidFill>
              </a:ln>
            </c:spPr>
            <c:extLst>
              <c:ext xmlns:c16="http://schemas.microsoft.com/office/drawing/2014/chart" uri="{C3380CC4-5D6E-409C-BE32-E72D297353CC}">
                <c16:uniqueId val="{00000005-BCD5-4CE1-9596-79F9ED3E613D}"/>
              </c:ext>
            </c:extLst>
          </c:dPt>
          <c:dPt>
            <c:idx val="3"/>
            <c:invertIfNegative val="0"/>
            <c:bubble3D val="0"/>
            <c:spPr>
              <a:solidFill>
                <a:srgbClr val="05401A"/>
              </a:solidFill>
              <a:ln w="12700">
                <a:solidFill>
                  <a:schemeClr val="bg1"/>
                </a:solidFill>
              </a:ln>
            </c:spPr>
            <c:extLst>
              <c:ext xmlns:c16="http://schemas.microsoft.com/office/drawing/2014/chart" uri="{C3380CC4-5D6E-409C-BE32-E72D297353CC}">
                <c16:uniqueId val="{00000007-BCD5-4CE1-9596-79F9ED3E613D}"/>
              </c:ext>
            </c:extLst>
          </c:dPt>
          <c:dPt>
            <c:idx val="4"/>
            <c:invertIfNegative val="0"/>
            <c:bubble3D val="0"/>
            <c:spPr>
              <a:solidFill>
                <a:srgbClr val="05401A"/>
              </a:solidFill>
              <a:ln w="12700">
                <a:solidFill>
                  <a:schemeClr val="bg1"/>
                </a:solidFill>
              </a:ln>
            </c:spPr>
            <c:extLst>
              <c:ext xmlns:c16="http://schemas.microsoft.com/office/drawing/2014/chart" uri="{C3380CC4-5D6E-409C-BE32-E72D297353CC}">
                <c16:uniqueId val="{00000009-BCD5-4CE1-9596-79F9ED3E613D}"/>
              </c:ext>
            </c:extLst>
          </c:dPt>
          <c:dPt>
            <c:idx val="6"/>
            <c:invertIfNegative val="0"/>
            <c:bubble3D val="0"/>
            <c:spPr>
              <a:solidFill>
                <a:srgbClr val="3B9946"/>
              </a:solidFill>
              <a:ln w="12700">
                <a:solidFill>
                  <a:schemeClr val="bg1"/>
                </a:solidFill>
              </a:ln>
            </c:spPr>
            <c:extLst>
              <c:ext xmlns:c16="http://schemas.microsoft.com/office/drawing/2014/chart" uri="{C3380CC4-5D6E-409C-BE32-E72D297353CC}">
                <c16:uniqueId val="{0000000B-BCD5-4CE1-9596-79F9ED3E613D}"/>
              </c:ext>
            </c:extLst>
          </c:dPt>
          <c:dPt>
            <c:idx val="7"/>
            <c:invertIfNegative val="0"/>
            <c:bubble3D val="0"/>
            <c:spPr>
              <a:solidFill>
                <a:srgbClr val="3B9946"/>
              </a:solidFill>
              <a:ln w="12700">
                <a:solidFill>
                  <a:schemeClr val="bg1"/>
                </a:solidFill>
              </a:ln>
            </c:spPr>
            <c:extLst>
              <c:ext xmlns:c16="http://schemas.microsoft.com/office/drawing/2014/chart" uri="{C3380CC4-5D6E-409C-BE32-E72D297353CC}">
                <c16:uniqueId val="{0000000D-BCD5-4CE1-9596-79F9ED3E613D}"/>
              </c:ext>
            </c:extLst>
          </c:dPt>
          <c:dPt>
            <c:idx val="8"/>
            <c:invertIfNegative val="0"/>
            <c:bubble3D val="0"/>
            <c:spPr>
              <a:solidFill>
                <a:srgbClr val="3B9946"/>
              </a:solidFill>
              <a:ln w="12700">
                <a:solidFill>
                  <a:schemeClr val="bg1"/>
                </a:solidFill>
              </a:ln>
            </c:spPr>
            <c:extLst>
              <c:ext xmlns:c16="http://schemas.microsoft.com/office/drawing/2014/chart" uri="{C3380CC4-5D6E-409C-BE32-E72D297353CC}">
                <c16:uniqueId val="{0000000F-BCD5-4CE1-9596-79F9ED3E613D}"/>
              </c:ext>
            </c:extLst>
          </c:dPt>
          <c:dPt>
            <c:idx val="9"/>
            <c:invertIfNegative val="0"/>
            <c:bubble3D val="0"/>
            <c:spPr>
              <a:solidFill>
                <a:srgbClr val="3B9946"/>
              </a:solidFill>
              <a:ln w="12700">
                <a:solidFill>
                  <a:schemeClr val="bg1"/>
                </a:solidFill>
              </a:ln>
            </c:spPr>
            <c:extLst>
              <c:ext xmlns:c16="http://schemas.microsoft.com/office/drawing/2014/chart" uri="{C3380CC4-5D6E-409C-BE32-E72D297353CC}">
                <c16:uniqueId val="{00000011-BCD5-4CE1-9596-79F9ED3E613D}"/>
              </c:ext>
            </c:extLst>
          </c:dPt>
          <c:dPt>
            <c:idx val="10"/>
            <c:invertIfNegative val="0"/>
            <c:bubble3D val="0"/>
            <c:spPr>
              <a:solidFill>
                <a:srgbClr val="3B9946"/>
              </a:solidFill>
              <a:ln w="12700">
                <a:solidFill>
                  <a:schemeClr val="bg1"/>
                </a:solidFill>
              </a:ln>
            </c:spPr>
            <c:extLst>
              <c:ext xmlns:c16="http://schemas.microsoft.com/office/drawing/2014/chart" uri="{C3380CC4-5D6E-409C-BE32-E72D297353CC}">
                <c16:uniqueId val="{00000013-BCD5-4CE1-9596-79F9ED3E613D}"/>
              </c:ext>
            </c:extLst>
          </c:dPt>
          <c:dPt>
            <c:idx val="12"/>
            <c:invertIfNegative val="0"/>
            <c:bubble3D val="0"/>
            <c:spPr>
              <a:solidFill>
                <a:srgbClr val="1B4E83"/>
              </a:solidFill>
              <a:ln w="12700">
                <a:solidFill>
                  <a:schemeClr val="bg1"/>
                </a:solidFill>
              </a:ln>
            </c:spPr>
            <c:extLst>
              <c:ext xmlns:c16="http://schemas.microsoft.com/office/drawing/2014/chart" uri="{C3380CC4-5D6E-409C-BE32-E72D297353CC}">
                <c16:uniqueId val="{00000015-BCD5-4CE1-9596-79F9ED3E613D}"/>
              </c:ext>
            </c:extLst>
          </c:dPt>
          <c:dPt>
            <c:idx val="13"/>
            <c:invertIfNegative val="0"/>
            <c:bubble3D val="0"/>
            <c:spPr>
              <a:solidFill>
                <a:srgbClr val="1B4E83"/>
              </a:solidFill>
              <a:ln w="12700">
                <a:solidFill>
                  <a:schemeClr val="bg1"/>
                </a:solidFill>
              </a:ln>
            </c:spPr>
            <c:extLst>
              <c:ext xmlns:c16="http://schemas.microsoft.com/office/drawing/2014/chart" uri="{C3380CC4-5D6E-409C-BE32-E72D297353CC}">
                <c16:uniqueId val="{00000017-BCD5-4CE1-9596-79F9ED3E613D}"/>
              </c:ext>
            </c:extLst>
          </c:dPt>
          <c:dPt>
            <c:idx val="14"/>
            <c:invertIfNegative val="0"/>
            <c:bubble3D val="0"/>
            <c:spPr>
              <a:solidFill>
                <a:srgbClr val="1B4E83"/>
              </a:solidFill>
              <a:ln w="12700">
                <a:solidFill>
                  <a:schemeClr val="bg1"/>
                </a:solidFill>
              </a:ln>
            </c:spPr>
            <c:extLst>
              <c:ext xmlns:c16="http://schemas.microsoft.com/office/drawing/2014/chart" uri="{C3380CC4-5D6E-409C-BE32-E72D297353CC}">
                <c16:uniqueId val="{00000019-BCD5-4CE1-9596-79F9ED3E613D}"/>
              </c:ext>
            </c:extLst>
          </c:dPt>
          <c:dPt>
            <c:idx val="15"/>
            <c:invertIfNegative val="0"/>
            <c:bubble3D val="0"/>
            <c:spPr>
              <a:solidFill>
                <a:srgbClr val="1B4E83"/>
              </a:solidFill>
              <a:ln w="12700">
                <a:solidFill>
                  <a:schemeClr val="bg1"/>
                </a:solidFill>
              </a:ln>
            </c:spPr>
            <c:extLst>
              <c:ext xmlns:c16="http://schemas.microsoft.com/office/drawing/2014/chart" uri="{C3380CC4-5D6E-409C-BE32-E72D297353CC}">
                <c16:uniqueId val="{0000001B-BCD5-4CE1-9596-79F9ED3E613D}"/>
              </c:ext>
            </c:extLst>
          </c:dPt>
          <c:dPt>
            <c:idx val="16"/>
            <c:invertIfNegative val="0"/>
            <c:bubble3D val="0"/>
            <c:spPr>
              <a:solidFill>
                <a:srgbClr val="1B4E83"/>
              </a:solidFill>
              <a:ln w="12700">
                <a:solidFill>
                  <a:schemeClr val="bg1"/>
                </a:solidFill>
              </a:ln>
            </c:spPr>
            <c:extLst>
              <c:ext xmlns:c16="http://schemas.microsoft.com/office/drawing/2014/chart" uri="{C3380CC4-5D6E-409C-BE32-E72D297353CC}">
                <c16:uniqueId val="{0000001D-BCD5-4CE1-9596-79F9ED3E613D}"/>
              </c:ext>
            </c:extLst>
          </c:dPt>
          <c:dPt>
            <c:idx val="18"/>
            <c:invertIfNegative val="0"/>
            <c:bubble3D val="0"/>
            <c:spPr>
              <a:solidFill>
                <a:srgbClr val="E32E1A"/>
              </a:solidFill>
              <a:ln w="12700">
                <a:solidFill>
                  <a:schemeClr val="bg1"/>
                </a:solidFill>
              </a:ln>
            </c:spPr>
            <c:extLst>
              <c:ext xmlns:c16="http://schemas.microsoft.com/office/drawing/2014/chart" uri="{C3380CC4-5D6E-409C-BE32-E72D297353CC}">
                <c16:uniqueId val="{0000001F-BCD5-4CE1-9596-79F9ED3E613D}"/>
              </c:ext>
            </c:extLst>
          </c:dPt>
          <c:dPt>
            <c:idx val="19"/>
            <c:invertIfNegative val="0"/>
            <c:bubble3D val="0"/>
            <c:spPr>
              <a:solidFill>
                <a:srgbClr val="E32E1A"/>
              </a:solidFill>
              <a:ln w="12700">
                <a:solidFill>
                  <a:schemeClr val="bg1"/>
                </a:solidFill>
              </a:ln>
            </c:spPr>
            <c:extLst>
              <c:ext xmlns:c16="http://schemas.microsoft.com/office/drawing/2014/chart" uri="{C3380CC4-5D6E-409C-BE32-E72D297353CC}">
                <c16:uniqueId val="{00000021-BCD5-4CE1-9596-79F9ED3E613D}"/>
              </c:ext>
            </c:extLst>
          </c:dPt>
          <c:dPt>
            <c:idx val="20"/>
            <c:invertIfNegative val="0"/>
            <c:bubble3D val="0"/>
            <c:spPr>
              <a:solidFill>
                <a:srgbClr val="E32E1A"/>
              </a:solidFill>
              <a:ln w="12700">
                <a:solidFill>
                  <a:schemeClr val="bg1"/>
                </a:solidFill>
              </a:ln>
            </c:spPr>
            <c:extLst>
              <c:ext xmlns:c16="http://schemas.microsoft.com/office/drawing/2014/chart" uri="{C3380CC4-5D6E-409C-BE32-E72D297353CC}">
                <c16:uniqueId val="{00000023-BCD5-4CE1-9596-79F9ED3E613D}"/>
              </c:ext>
            </c:extLst>
          </c:dPt>
          <c:dPt>
            <c:idx val="21"/>
            <c:invertIfNegative val="0"/>
            <c:bubble3D val="0"/>
            <c:spPr>
              <a:solidFill>
                <a:srgbClr val="E32E1A"/>
              </a:solidFill>
              <a:ln w="12700">
                <a:solidFill>
                  <a:schemeClr val="bg1"/>
                </a:solidFill>
              </a:ln>
            </c:spPr>
            <c:extLst>
              <c:ext xmlns:c16="http://schemas.microsoft.com/office/drawing/2014/chart" uri="{C3380CC4-5D6E-409C-BE32-E72D297353CC}">
                <c16:uniqueId val="{00000025-BCD5-4CE1-9596-79F9ED3E613D}"/>
              </c:ext>
            </c:extLst>
          </c:dPt>
          <c:dPt>
            <c:idx val="22"/>
            <c:invertIfNegative val="0"/>
            <c:bubble3D val="0"/>
            <c:spPr>
              <a:solidFill>
                <a:srgbClr val="E32E1A"/>
              </a:solidFill>
              <a:ln w="12700">
                <a:solidFill>
                  <a:schemeClr val="bg1"/>
                </a:solidFill>
              </a:ln>
            </c:spPr>
            <c:extLst>
              <c:ext xmlns:c16="http://schemas.microsoft.com/office/drawing/2014/chart" uri="{C3380CC4-5D6E-409C-BE32-E72D297353CC}">
                <c16:uniqueId val="{00000027-BCD5-4CE1-9596-79F9ED3E613D}"/>
              </c:ext>
            </c:extLst>
          </c:dPt>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7'!$C$34:$C$56</c:f>
              <c:numCache>
                <c:formatCode>#,##0</c:formatCode>
                <c:ptCount val="23"/>
                <c:pt idx="0">
                  <c:v>273896.93800000002</c:v>
                </c:pt>
                <c:pt idx="1">
                  <c:v>282346.63299999997</c:v>
                </c:pt>
                <c:pt idx="2">
                  <c:v>274419.96500000003</c:v>
                </c:pt>
                <c:pt idx="3">
                  <c:v>264713.35800000001</c:v>
                </c:pt>
                <c:pt idx="4">
                  <c:v>245998.37</c:v>
                </c:pt>
                <c:pt idx="6">
                  <c:v>65655.608999999997</c:v>
                </c:pt>
                <c:pt idx="7">
                  <c:v>63175.498</c:v>
                </c:pt>
                <c:pt idx="8">
                  <c:v>58968.720999999998</c:v>
                </c:pt>
                <c:pt idx="9">
                  <c:v>56067.292000000001</c:v>
                </c:pt>
                <c:pt idx="10">
                  <c:v>51895.749000000003</c:v>
                </c:pt>
                <c:pt idx="12">
                  <c:v>188399.47</c:v>
                </c:pt>
                <c:pt idx="13">
                  <c:v>199914.87299999999</c:v>
                </c:pt>
                <c:pt idx="14">
                  <c:v>196407.39199999999</c:v>
                </c:pt>
                <c:pt idx="15">
                  <c:v>190055.83600000001</c:v>
                </c:pt>
                <c:pt idx="16">
                  <c:v>176565.46900000001</c:v>
                </c:pt>
                <c:pt idx="18">
                  <c:v>19841.859</c:v>
                </c:pt>
                <c:pt idx="19">
                  <c:v>19256.261999999999</c:v>
                </c:pt>
                <c:pt idx="20">
                  <c:v>19043.851999999999</c:v>
                </c:pt>
                <c:pt idx="21">
                  <c:v>18590.23</c:v>
                </c:pt>
                <c:pt idx="22">
                  <c:v>17537.151999999998</c:v>
                </c:pt>
              </c:numCache>
            </c:numRef>
          </c:val>
          <c:extLst>
            <c:ext xmlns:c16="http://schemas.microsoft.com/office/drawing/2014/chart" uri="{C3380CC4-5D6E-409C-BE32-E72D297353CC}">
              <c16:uniqueId val="{00000028-BCD5-4CE1-9596-79F9ED3E613D}"/>
            </c:ext>
          </c:extLst>
        </c:ser>
        <c:dLbls>
          <c:showLegendKey val="0"/>
          <c:showVal val="0"/>
          <c:showCatName val="0"/>
          <c:showSerName val="0"/>
          <c:showPercent val="0"/>
          <c:showBubbleSize val="0"/>
        </c:dLbls>
        <c:gapWidth val="0"/>
        <c:axId val="157076480"/>
        <c:axId val="157078656"/>
      </c:barChart>
      <c:barChart>
        <c:barDir val="col"/>
        <c:grouping val="clustered"/>
        <c:varyColors val="0"/>
        <c:ser>
          <c:idx val="1"/>
          <c:order val="1"/>
          <c:tx>
            <c:strRef>
              <c:f>'data for Figure 6 &amp; 7'!$D$33</c:f>
              <c:strCache>
                <c:ptCount val="1"/>
                <c:pt idx="0">
                  <c:v>INC</c:v>
                </c:pt>
              </c:strCache>
            </c:strRef>
          </c:tx>
          <c:spPr>
            <a:solidFill>
              <a:srgbClr val="B6D99F"/>
            </a:solidFill>
          </c:spPr>
          <c:invertIfNegative val="0"/>
          <c:dPt>
            <c:idx val="0"/>
            <c:invertIfNegative val="0"/>
            <c:bubble3D val="0"/>
            <c:spPr>
              <a:solidFill>
                <a:srgbClr val="80B79E"/>
              </a:solidFill>
            </c:spPr>
            <c:extLst>
              <c:ext xmlns:c16="http://schemas.microsoft.com/office/drawing/2014/chart" uri="{C3380CC4-5D6E-409C-BE32-E72D297353CC}">
                <c16:uniqueId val="{0000002A-BCD5-4CE1-9596-79F9ED3E613D}"/>
              </c:ext>
            </c:extLst>
          </c:dPt>
          <c:dPt>
            <c:idx val="1"/>
            <c:invertIfNegative val="0"/>
            <c:bubble3D val="0"/>
            <c:spPr>
              <a:solidFill>
                <a:srgbClr val="80B79E"/>
              </a:solidFill>
            </c:spPr>
            <c:extLst>
              <c:ext xmlns:c16="http://schemas.microsoft.com/office/drawing/2014/chart" uri="{C3380CC4-5D6E-409C-BE32-E72D297353CC}">
                <c16:uniqueId val="{0000002C-BCD5-4CE1-9596-79F9ED3E613D}"/>
              </c:ext>
            </c:extLst>
          </c:dPt>
          <c:dPt>
            <c:idx val="2"/>
            <c:invertIfNegative val="0"/>
            <c:bubble3D val="0"/>
            <c:spPr>
              <a:solidFill>
                <a:srgbClr val="80B79E"/>
              </a:solidFill>
            </c:spPr>
            <c:extLst>
              <c:ext xmlns:c16="http://schemas.microsoft.com/office/drawing/2014/chart" uri="{C3380CC4-5D6E-409C-BE32-E72D297353CC}">
                <c16:uniqueId val="{0000002E-BCD5-4CE1-9596-79F9ED3E613D}"/>
              </c:ext>
            </c:extLst>
          </c:dPt>
          <c:dPt>
            <c:idx val="3"/>
            <c:invertIfNegative val="0"/>
            <c:bubble3D val="0"/>
            <c:spPr>
              <a:solidFill>
                <a:srgbClr val="80B79E"/>
              </a:solidFill>
            </c:spPr>
            <c:extLst>
              <c:ext xmlns:c16="http://schemas.microsoft.com/office/drawing/2014/chart" uri="{C3380CC4-5D6E-409C-BE32-E72D297353CC}">
                <c16:uniqueId val="{00000030-BCD5-4CE1-9596-79F9ED3E613D}"/>
              </c:ext>
            </c:extLst>
          </c:dPt>
          <c:dPt>
            <c:idx val="4"/>
            <c:invertIfNegative val="0"/>
            <c:bubble3D val="0"/>
            <c:spPr>
              <a:solidFill>
                <a:srgbClr val="80B79E"/>
              </a:solidFill>
            </c:spPr>
            <c:extLst>
              <c:ext xmlns:c16="http://schemas.microsoft.com/office/drawing/2014/chart" uri="{C3380CC4-5D6E-409C-BE32-E72D297353CC}">
                <c16:uniqueId val="{00000032-BCD5-4CE1-9596-79F9ED3E613D}"/>
              </c:ext>
            </c:extLst>
          </c:dPt>
          <c:dPt>
            <c:idx val="12"/>
            <c:invertIfNegative val="0"/>
            <c:bubble3D val="0"/>
            <c:spPr>
              <a:solidFill>
                <a:srgbClr val="8DA6C1"/>
              </a:solidFill>
            </c:spPr>
            <c:extLst>
              <c:ext xmlns:c16="http://schemas.microsoft.com/office/drawing/2014/chart" uri="{C3380CC4-5D6E-409C-BE32-E72D297353CC}">
                <c16:uniqueId val="{00000034-BCD5-4CE1-9596-79F9ED3E613D}"/>
              </c:ext>
            </c:extLst>
          </c:dPt>
          <c:dPt>
            <c:idx val="13"/>
            <c:invertIfNegative val="0"/>
            <c:bubble3D val="0"/>
            <c:spPr>
              <a:solidFill>
                <a:srgbClr val="8DA6C1"/>
              </a:solidFill>
            </c:spPr>
            <c:extLst>
              <c:ext xmlns:c16="http://schemas.microsoft.com/office/drawing/2014/chart" uri="{C3380CC4-5D6E-409C-BE32-E72D297353CC}">
                <c16:uniqueId val="{00000036-BCD5-4CE1-9596-79F9ED3E613D}"/>
              </c:ext>
            </c:extLst>
          </c:dPt>
          <c:dPt>
            <c:idx val="14"/>
            <c:invertIfNegative val="0"/>
            <c:bubble3D val="0"/>
            <c:spPr>
              <a:solidFill>
                <a:srgbClr val="8DA6C1"/>
              </a:solidFill>
            </c:spPr>
            <c:extLst>
              <c:ext xmlns:c16="http://schemas.microsoft.com/office/drawing/2014/chart" uri="{C3380CC4-5D6E-409C-BE32-E72D297353CC}">
                <c16:uniqueId val="{00000038-BCD5-4CE1-9596-79F9ED3E613D}"/>
              </c:ext>
            </c:extLst>
          </c:dPt>
          <c:dPt>
            <c:idx val="15"/>
            <c:invertIfNegative val="0"/>
            <c:bubble3D val="0"/>
            <c:spPr>
              <a:solidFill>
                <a:srgbClr val="8DA6C1"/>
              </a:solidFill>
            </c:spPr>
            <c:extLst>
              <c:ext xmlns:c16="http://schemas.microsoft.com/office/drawing/2014/chart" uri="{C3380CC4-5D6E-409C-BE32-E72D297353CC}">
                <c16:uniqueId val="{0000003A-BCD5-4CE1-9596-79F9ED3E613D}"/>
              </c:ext>
            </c:extLst>
          </c:dPt>
          <c:dPt>
            <c:idx val="16"/>
            <c:invertIfNegative val="0"/>
            <c:bubble3D val="0"/>
            <c:spPr>
              <a:solidFill>
                <a:srgbClr val="8DA6C1"/>
              </a:solidFill>
            </c:spPr>
            <c:extLst>
              <c:ext xmlns:c16="http://schemas.microsoft.com/office/drawing/2014/chart" uri="{C3380CC4-5D6E-409C-BE32-E72D297353CC}">
                <c16:uniqueId val="{0000003C-BCD5-4CE1-9596-79F9ED3E613D}"/>
              </c:ext>
            </c:extLst>
          </c:dPt>
          <c:dPt>
            <c:idx val="18"/>
            <c:invertIfNegative val="0"/>
            <c:bubble3D val="0"/>
            <c:spPr>
              <a:solidFill>
                <a:srgbClr val="F19698"/>
              </a:solidFill>
            </c:spPr>
            <c:extLst>
              <c:ext xmlns:c16="http://schemas.microsoft.com/office/drawing/2014/chart" uri="{C3380CC4-5D6E-409C-BE32-E72D297353CC}">
                <c16:uniqueId val="{0000003E-BCD5-4CE1-9596-79F9ED3E613D}"/>
              </c:ext>
            </c:extLst>
          </c:dPt>
          <c:dPt>
            <c:idx val="19"/>
            <c:invertIfNegative val="0"/>
            <c:bubble3D val="0"/>
            <c:spPr>
              <a:solidFill>
                <a:srgbClr val="F19698"/>
              </a:solidFill>
            </c:spPr>
            <c:extLst>
              <c:ext xmlns:c16="http://schemas.microsoft.com/office/drawing/2014/chart" uri="{C3380CC4-5D6E-409C-BE32-E72D297353CC}">
                <c16:uniqueId val="{00000040-BCD5-4CE1-9596-79F9ED3E613D}"/>
              </c:ext>
            </c:extLst>
          </c:dPt>
          <c:dPt>
            <c:idx val="20"/>
            <c:invertIfNegative val="0"/>
            <c:bubble3D val="0"/>
            <c:spPr>
              <a:solidFill>
                <a:srgbClr val="F19698"/>
              </a:solidFill>
            </c:spPr>
            <c:extLst>
              <c:ext xmlns:c16="http://schemas.microsoft.com/office/drawing/2014/chart" uri="{C3380CC4-5D6E-409C-BE32-E72D297353CC}">
                <c16:uniqueId val="{00000042-BCD5-4CE1-9596-79F9ED3E613D}"/>
              </c:ext>
            </c:extLst>
          </c:dPt>
          <c:dPt>
            <c:idx val="21"/>
            <c:invertIfNegative val="0"/>
            <c:bubble3D val="0"/>
            <c:spPr>
              <a:solidFill>
                <a:srgbClr val="F19698"/>
              </a:solidFill>
            </c:spPr>
            <c:extLst>
              <c:ext xmlns:c16="http://schemas.microsoft.com/office/drawing/2014/chart" uri="{C3380CC4-5D6E-409C-BE32-E72D297353CC}">
                <c16:uniqueId val="{00000044-BCD5-4CE1-9596-79F9ED3E613D}"/>
              </c:ext>
            </c:extLst>
          </c:dPt>
          <c:dPt>
            <c:idx val="22"/>
            <c:invertIfNegative val="0"/>
            <c:bubble3D val="0"/>
            <c:spPr>
              <a:solidFill>
                <a:srgbClr val="F19698"/>
              </a:solidFill>
            </c:spPr>
            <c:extLst>
              <c:ext xmlns:c16="http://schemas.microsoft.com/office/drawing/2014/chart" uri="{C3380CC4-5D6E-409C-BE32-E72D297353CC}">
                <c16:uniqueId val="{00000046-BCD5-4CE1-9596-79F9ED3E613D}"/>
              </c:ext>
            </c:extLst>
          </c:dPt>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7'!$D$34:$D$56</c:f>
              <c:numCache>
                <c:formatCode>#,##0</c:formatCode>
                <c:ptCount val="23"/>
                <c:pt idx="0">
                  <c:v>44785.71</c:v>
                </c:pt>
                <c:pt idx="1">
                  <c:v>44727.030000000006</c:v>
                </c:pt>
                <c:pt idx="2">
                  <c:v>42524.350000000006</c:v>
                </c:pt>
                <c:pt idx="3">
                  <c:v>40214.79</c:v>
                </c:pt>
                <c:pt idx="4">
                  <c:v>38701.565000000002</c:v>
                </c:pt>
                <c:pt idx="6">
                  <c:v>10368.800000000001</c:v>
                </c:pt>
                <c:pt idx="7">
                  <c:v>9565.9150000000009</c:v>
                </c:pt>
                <c:pt idx="8">
                  <c:v>8692.005000000001</c:v>
                </c:pt>
                <c:pt idx="9">
                  <c:v>8301.8050000000003</c:v>
                </c:pt>
                <c:pt idx="10">
                  <c:v>8352.5250000000015</c:v>
                </c:pt>
                <c:pt idx="12">
                  <c:v>30786.945</c:v>
                </c:pt>
                <c:pt idx="13">
                  <c:v>31589.485000000001</c:v>
                </c:pt>
                <c:pt idx="14">
                  <c:v>30418.955000000002</c:v>
                </c:pt>
                <c:pt idx="15">
                  <c:v>28615.614999999998</c:v>
                </c:pt>
                <c:pt idx="16">
                  <c:v>27093.924999999999</c:v>
                </c:pt>
                <c:pt idx="18">
                  <c:v>3629.9650000000001</c:v>
                </c:pt>
                <c:pt idx="19">
                  <c:v>3571.63</c:v>
                </c:pt>
                <c:pt idx="20">
                  <c:v>3413.39</c:v>
                </c:pt>
                <c:pt idx="21">
                  <c:v>3297.3700000000003</c:v>
                </c:pt>
                <c:pt idx="22">
                  <c:v>3255.1150000000002</c:v>
                </c:pt>
              </c:numCache>
            </c:numRef>
          </c:val>
          <c:extLst>
            <c:ext xmlns:c16="http://schemas.microsoft.com/office/drawing/2014/chart" uri="{C3380CC4-5D6E-409C-BE32-E72D297353CC}">
              <c16:uniqueId val="{00000047-BCD5-4CE1-9596-79F9ED3E613D}"/>
            </c:ext>
          </c:extLst>
        </c:ser>
        <c:dLbls>
          <c:showLegendKey val="0"/>
          <c:showVal val="0"/>
          <c:showCatName val="0"/>
          <c:showSerName val="0"/>
          <c:showPercent val="0"/>
          <c:showBubbleSize val="0"/>
        </c:dLbls>
        <c:gapWidth val="50"/>
        <c:axId val="157082368"/>
        <c:axId val="157080576"/>
      </c:barChart>
      <c:lineChart>
        <c:grouping val="standard"/>
        <c:varyColors val="0"/>
        <c:ser>
          <c:idx val="2"/>
          <c:order val="2"/>
          <c:tx>
            <c:strRef>
              <c:f>'data for Figure 6 &amp; 7'!$E$33</c:f>
              <c:strCache>
                <c:ptCount val="1"/>
                <c:pt idx="0">
                  <c:v>prod</c:v>
                </c:pt>
              </c:strCache>
            </c:strRef>
          </c:tx>
          <c:spPr>
            <a:ln>
              <a:solidFill>
                <a:schemeClr val="bg1"/>
              </a:solidFill>
            </a:ln>
          </c:spPr>
          <c:marker>
            <c:spPr>
              <a:solidFill>
                <a:schemeClr val="bg1"/>
              </a:solidFill>
              <a:ln>
                <a:solidFill>
                  <a:schemeClr val="bg1"/>
                </a:solidFill>
              </a:ln>
            </c:spPr>
          </c:marker>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7'!$E$34:$E$56</c:f>
              <c:numCache>
                <c:formatCode>#,##0</c:formatCode>
                <c:ptCount val="23"/>
                <c:pt idx="0">
                  <c:v>42524.654999999999</c:v>
                </c:pt>
                <c:pt idx="1">
                  <c:v>49140.460000000006</c:v>
                </c:pt>
                <c:pt idx="2">
                  <c:v>58499.55</c:v>
                </c:pt>
                <c:pt idx="3">
                  <c:v>64870.060000000005</c:v>
                </c:pt>
                <c:pt idx="4">
                  <c:v>54058.964999999997</c:v>
                </c:pt>
                <c:pt idx="6">
                  <c:v>12848.914999999999</c:v>
                </c:pt>
                <c:pt idx="7">
                  <c:v>13078.775000000001</c:v>
                </c:pt>
                <c:pt idx="8">
                  <c:v>11593.43</c:v>
                </c:pt>
                <c:pt idx="9">
                  <c:v>12473.344999999999</c:v>
                </c:pt>
                <c:pt idx="10">
                  <c:v>10283.279999999999</c:v>
                </c:pt>
                <c:pt idx="12">
                  <c:v>25460.18</c:v>
                </c:pt>
                <c:pt idx="13">
                  <c:v>32647.424999999999</c:v>
                </c:pt>
                <c:pt idx="14">
                  <c:v>43039.11</c:v>
                </c:pt>
                <c:pt idx="15">
                  <c:v>48046.264999999999</c:v>
                </c:pt>
                <c:pt idx="16">
                  <c:v>39824.07</c:v>
                </c:pt>
                <c:pt idx="18">
                  <c:v>4215.5599999999995</c:v>
                </c:pt>
                <c:pt idx="19">
                  <c:v>3414.2599999999998</c:v>
                </c:pt>
                <c:pt idx="20">
                  <c:v>3867.01</c:v>
                </c:pt>
                <c:pt idx="21">
                  <c:v>4350.45</c:v>
                </c:pt>
                <c:pt idx="22">
                  <c:v>3951.6149999999998</c:v>
                </c:pt>
              </c:numCache>
            </c:numRef>
          </c:val>
          <c:smooth val="0"/>
          <c:extLst>
            <c:ext xmlns:c16="http://schemas.microsoft.com/office/drawing/2014/chart" uri="{C3380CC4-5D6E-409C-BE32-E72D297353CC}">
              <c16:uniqueId val="{00000048-BCD5-4CE1-9596-79F9ED3E613D}"/>
            </c:ext>
          </c:extLst>
        </c:ser>
        <c:dLbls>
          <c:showLegendKey val="0"/>
          <c:showVal val="0"/>
          <c:showCatName val="0"/>
          <c:showSerName val="0"/>
          <c:showPercent val="0"/>
          <c:showBubbleSize val="0"/>
        </c:dLbls>
        <c:marker val="1"/>
        <c:smooth val="0"/>
        <c:axId val="157082368"/>
        <c:axId val="157080576"/>
      </c:lineChart>
      <c:catAx>
        <c:axId val="157076480"/>
        <c:scaling>
          <c:orientation val="minMax"/>
        </c:scaling>
        <c:delete val="0"/>
        <c:axPos val="b"/>
        <c:numFmt formatCode="General" sourceLinked="0"/>
        <c:majorTickMark val="out"/>
        <c:minorTickMark val="none"/>
        <c:tickLblPos val="nextTo"/>
        <c:crossAx val="157078656"/>
        <c:crosses val="autoZero"/>
        <c:auto val="1"/>
        <c:lblAlgn val="ctr"/>
        <c:lblOffset val="100"/>
        <c:noMultiLvlLbl val="0"/>
      </c:catAx>
      <c:valAx>
        <c:axId val="157078656"/>
        <c:scaling>
          <c:orientation val="minMax"/>
        </c:scaling>
        <c:delete val="0"/>
        <c:axPos val="l"/>
        <c:majorGridlines>
          <c:spPr>
            <a:ln w="3175">
              <a:solidFill>
                <a:srgbClr val="808080"/>
              </a:solidFill>
              <a:prstDash val="lgDash"/>
            </a:ln>
          </c:spPr>
        </c:majorGridlines>
        <c:title>
          <c:tx>
            <c:rich>
              <a:bodyPr rot="-5400000" vert="horz"/>
              <a:lstStyle/>
              <a:p>
                <a:pPr>
                  <a:defRPr/>
                </a:pPr>
                <a:r>
                  <a:rPr lang="en-GB" sz="1100" b="0" i="0" baseline="0">
                    <a:effectLst/>
                    <a:latin typeface="Verdana" panose="020B0604030504040204" pitchFamily="34" charset="0"/>
                  </a:rPr>
                  <a:t>Volume in thousands of m</a:t>
                </a:r>
                <a:r>
                  <a:rPr lang="en-GB" sz="1100" b="0" i="0" baseline="30000">
                    <a:effectLst/>
                    <a:latin typeface="Verdana" panose="020B0604030504040204" pitchFamily="34" charset="0"/>
                  </a:rPr>
                  <a:t>3</a:t>
                </a:r>
                <a:r>
                  <a:rPr lang="en-GB" sz="1100" b="0" i="0" baseline="0">
                    <a:effectLst/>
                    <a:latin typeface="Verdana" panose="020B0604030504040204" pitchFamily="34" charset="0"/>
                  </a:rPr>
                  <a:t> overbark standing</a:t>
                </a:r>
                <a:endParaRPr lang="en-GB" sz="1100">
                  <a:effectLst/>
                  <a:latin typeface="Verdana" panose="020B0604030504040204" pitchFamily="34" charset="0"/>
                </a:endParaRPr>
              </a:p>
            </c:rich>
          </c:tx>
          <c:layout>
            <c:manualLayout>
              <c:xMode val="edge"/>
              <c:yMode val="edge"/>
              <c:x val="1.6367962098501623E-2"/>
              <c:y val="0.18393602693934735"/>
            </c:manualLayout>
          </c:layout>
          <c:overlay val="0"/>
        </c:title>
        <c:numFmt formatCode="#,##0" sourceLinked="1"/>
        <c:majorTickMark val="out"/>
        <c:minorTickMark val="none"/>
        <c:tickLblPos val="nextTo"/>
        <c:crossAx val="157076480"/>
        <c:crosses val="autoZero"/>
        <c:crossBetween val="between"/>
      </c:valAx>
      <c:valAx>
        <c:axId val="157080576"/>
        <c:scaling>
          <c:orientation val="minMax"/>
          <c:max val="300000"/>
        </c:scaling>
        <c:delete val="0"/>
        <c:axPos val="r"/>
        <c:numFmt formatCode="#,##0" sourceLinked="1"/>
        <c:majorTickMark val="out"/>
        <c:minorTickMark val="none"/>
        <c:tickLblPos val="nextTo"/>
        <c:crossAx val="157082368"/>
        <c:crosses val="max"/>
        <c:crossBetween val="between"/>
      </c:valAx>
      <c:catAx>
        <c:axId val="157082368"/>
        <c:scaling>
          <c:orientation val="minMax"/>
        </c:scaling>
        <c:delete val="1"/>
        <c:axPos val="b"/>
        <c:numFmt formatCode="General" sourceLinked="1"/>
        <c:majorTickMark val="out"/>
        <c:minorTickMark val="none"/>
        <c:tickLblPos val="nextTo"/>
        <c:crossAx val="157080576"/>
        <c:crosses val="autoZero"/>
        <c:auto val="1"/>
        <c:lblAlgn val="ctr"/>
        <c:lblOffset val="100"/>
        <c:noMultiLvlLbl val="0"/>
      </c:catAx>
    </c:plotArea>
    <c:plotVisOnly val="1"/>
    <c:dispBlanksAs val="gap"/>
    <c:showDLblsOverMax val="0"/>
  </c:chart>
  <c:spPr>
    <a:ln>
      <a:noFill/>
    </a:ln>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8123184960119"/>
          <c:y val="2.3175162626520623E-2"/>
          <c:w val="0.56245649948822929"/>
          <c:h val="0.81169665704012706"/>
        </c:manualLayout>
      </c:layout>
      <c:barChart>
        <c:barDir val="col"/>
        <c:grouping val="clustered"/>
        <c:varyColors val="0"/>
        <c:ser>
          <c:idx val="0"/>
          <c:order val="0"/>
          <c:tx>
            <c:strRef>
              <c:f>'data for Figure 6 &amp; 7'!$C$33</c:f>
              <c:strCache>
                <c:ptCount val="1"/>
                <c:pt idx="0">
                  <c:v>SV</c:v>
                </c:pt>
              </c:strCache>
            </c:strRef>
          </c:tx>
          <c:spPr>
            <a:ln w="12700">
              <a:solidFill>
                <a:schemeClr val="bg1"/>
              </a:solidFill>
            </a:ln>
          </c:spPr>
          <c:invertIfNegative val="0"/>
          <c:dPt>
            <c:idx val="0"/>
            <c:invertIfNegative val="0"/>
            <c:bubble3D val="0"/>
            <c:spPr>
              <a:solidFill>
                <a:srgbClr val="05401A"/>
              </a:solidFill>
              <a:ln w="12700">
                <a:solidFill>
                  <a:schemeClr val="bg1"/>
                </a:solidFill>
              </a:ln>
            </c:spPr>
            <c:extLst>
              <c:ext xmlns:c16="http://schemas.microsoft.com/office/drawing/2014/chart" uri="{C3380CC4-5D6E-409C-BE32-E72D297353CC}">
                <c16:uniqueId val="{00000001-6348-4F9F-B16A-63B23DC758EE}"/>
              </c:ext>
            </c:extLst>
          </c:dPt>
          <c:dPt>
            <c:idx val="1"/>
            <c:invertIfNegative val="0"/>
            <c:bubble3D val="0"/>
            <c:spPr>
              <a:solidFill>
                <a:srgbClr val="05401A"/>
              </a:solidFill>
              <a:ln w="12700">
                <a:solidFill>
                  <a:schemeClr val="bg1"/>
                </a:solidFill>
              </a:ln>
            </c:spPr>
            <c:extLst>
              <c:ext xmlns:c16="http://schemas.microsoft.com/office/drawing/2014/chart" uri="{C3380CC4-5D6E-409C-BE32-E72D297353CC}">
                <c16:uniqueId val="{00000003-6348-4F9F-B16A-63B23DC758EE}"/>
              </c:ext>
            </c:extLst>
          </c:dPt>
          <c:dPt>
            <c:idx val="2"/>
            <c:invertIfNegative val="0"/>
            <c:bubble3D val="0"/>
            <c:spPr>
              <a:solidFill>
                <a:srgbClr val="05401A"/>
              </a:solidFill>
              <a:ln w="12700">
                <a:solidFill>
                  <a:schemeClr val="bg1"/>
                </a:solidFill>
              </a:ln>
            </c:spPr>
            <c:extLst>
              <c:ext xmlns:c16="http://schemas.microsoft.com/office/drawing/2014/chart" uri="{C3380CC4-5D6E-409C-BE32-E72D297353CC}">
                <c16:uniqueId val="{00000005-6348-4F9F-B16A-63B23DC758EE}"/>
              </c:ext>
            </c:extLst>
          </c:dPt>
          <c:dPt>
            <c:idx val="3"/>
            <c:invertIfNegative val="0"/>
            <c:bubble3D val="0"/>
            <c:spPr>
              <a:solidFill>
                <a:srgbClr val="05401A"/>
              </a:solidFill>
              <a:ln w="12700">
                <a:solidFill>
                  <a:schemeClr val="bg1"/>
                </a:solidFill>
              </a:ln>
            </c:spPr>
            <c:extLst>
              <c:ext xmlns:c16="http://schemas.microsoft.com/office/drawing/2014/chart" uri="{C3380CC4-5D6E-409C-BE32-E72D297353CC}">
                <c16:uniqueId val="{00000007-6348-4F9F-B16A-63B23DC758EE}"/>
              </c:ext>
            </c:extLst>
          </c:dPt>
          <c:dPt>
            <c:idx val="4"/>
            <c:invertIfNegative val="0"/>
            <c:bubble3D val="0"/>
            <c:spPr>
              <a:solidFill>
                <a:srgbClr val="05401A"/>
              </a:solidFill>
              <a:ln w="12700">
                <a:solidFill>
                  <a:schemeClr val="bg1"/>
                </a:solidFill>
              </a:ln>
            </c:spPr>
            <c:extLst>
              <c:ext xmlns:c16="http://schemas.microsoft.com/office/drawing/2014/chart" uri="{C3380CC4-5D6E-409C-BE32-E72D297353CC}">
                <c16:uniqueId val="{00000009-6348-4F9F-B16A-63B23DC758EE}"/>
              </c:ext>
            </c:extLst>
          </c:dPt>
          <c:dPt>
            <c:idx val="6"/>
            <c:invertIfNegative val="0"/>
            <c:bubble3D val="0"/>
            <c:spPr>
              <a:solidFill>
                <a:srgbClr val="3B9946"/>
              </a:solidFill>
              <a:ln w="12700">
                <a:solidFill>
                  <a:schemeClr val="bg1"/>
                </a:solidFill>
              </a:ln>
            </c:spPr>
            <c:extLst>
              <c:ext xmlns:c16="http://schemas.microsoft.com/office/drawing/2014/chart" uri="{C3380CC4-5D6E-409C-BE32-E72D297353CC}">
                <c16:uniqueId val="{0000000B-6348-4F9F-B16A-63B23DC758EE}"/>
              </c:ext>
            </c:extLst>
          </c:dPt>
          <c:dPt>
            <c:idx val="7"/>
            <c:invertIfNegative val="0"/>
            <c:bubble3D val="0"/>
            <c:spPr>
              <a:solidFill>
                <a:srgbClr val="3B9946"/>
              </a:solidFill>
              <a:ln w="12700">
                <a:solidFill>
                  <a:schemeClr val="bg1"/>
                </a:solidFill>
              </a:ln>
            </c:spPr>
            <c:extLst>
              <c:ext xmlns:c16="http://schemas.microsoft.com/office/drawing/2014/chart" uri="{C3380CC4-5D6E-409C-BE32-E72D297353CC}">
                <c16:uniqueId val="{0000000D-6348-4F9F-B16A-63B23DC758EE}"/>
              </c:ext>
            </c:extLst>
          </c:dPt>
          <c:dPt>
            <c:idx val="8"/>
            <c:invertIfNegative val="0"/>
            <c:bubble3D val="0"/>
            <c:spPr>
              <a:solidFill>
                <a:srgbClr val="3B9946"/>
              </a:solidFill>
              <a:ln w="12700">
                <a:solidFill>
                  <a:schemeClr val="bg1"/>
                </a:solidFill>
              </a:ln>
            </c:spPr>
            <c:extLst>
              <c:ext xmlns:c16="http://schemas.microsoft.com/office/drawing/2014/chart" uri="{C3380CC4-5D6E-409C-BE32-E72D297353CC}">
                <c16:uniqueId val="{0000000F-6348-4F9F-B16A-63B23DC758EE}"/>
              </c:ext>
            </c:extLst>
          </c:dPt>
          <c:dPt>
            <c:idx val="9"/>
            <c:invertIfNegative val="0"/>
            <c:bubble3D val="0"/>
            <c:spPr>
              <a:solidFill>
                <a:srgbClr val="3B9946"/>
              </a:solidFill>
              <a:ln w="12700">
                <a:solidFill>
                  <a:schemeClr val="bg1"/>
                </a:solidFill>
              </a:ln>
            </c:spPr>
            <c:extLst>
              <c:ext xmlns:c16="http://schemas.microsoft.com/office/drawing/2014/chart" uri="{C3380CC4-5D6E-409C-BE32-E72D297353CC}">
                <c16:uniqueId val="{00000011-6348-4F9F-B16A-63B23DC758EE}"/>
              </c:ext>
            </c:extLst>
          </c:dPt>
          <c:dPt>
            <c:idx val="10"/>
            <c:invertIfNegative val="0"/>
            <c:bubble3D val="0"/>
            <c:spPr>
              <a:solidFill>
                <a:srgbClr val="3B9946"/>
              </a:solidFill>
              <a:ln w="12700">
                <a:solidFill>
                  <a:schemeClr val="bg1"/>
                </a:solidFill>
              </a:ln>
            </c:spPr>
            <c:extLst>
              <c:ext xmlns:c16="http://schemas.microsoft.com/office/drawing/2014/chart" uri="{C3380CC4-5D6E-409C-BE32-E72D297353CC}">
                <c16:uniqueId val="{00000013-6348-4F9F-B16A-63B23DC758EE}"/>
              </c:ext>
            </c:extLst>
          </c:dPt>
          <c:dPt>
            <c:idx val="12"/>
            <c:invertIfNegative val="0"/>
            <c:bubble3D val="0"/>
            <c:spPr>
              <a:solidFill>
                <a:srgbClr val="1B4E83"/>
              </a:solidFill>
              <a:ln w="12700">
                <a:solidFill>
                  <a:schemeClr val="bg1"/>
                </a:solidFill>
              </a:ln>
            </c:spPr>
            <c:extLst>
              <c:ext xmlns:c16="http://schemas.microsoft.com/office/drawing/2014/chart" uri="{C3380CC4-5D6E-409C-BE32-E72D297353CC}">
                <c16:uniqueId val="{00000015-6348-4F9F-B16A-63B23DC758EE}"/>
              </c:ext>
            </c:extLst>
          </c:dPt>
          <c:dPt>
            <c:idx val="13"/>
            <c:invertIfNegative val="0"/>
            <c:bubble3D val="0"/>
            <c:spPr>
              <a:solidFill>
                <a:srgbClr val="1B4E83"/>
              </a:solidFill>
              <a:ln w="12700">
                <a:solidFill>
                  <a:schemeClr val="bg1"/>
                </a:solidFill>
              </a:ln>
            </c:spPr>
            <c:extLst>
              <c:ext xmlns:c16="http://schemas.microsoft.com/office/drawing/2014/chart" uri="{C3380CC4-5D6E-409C-BE32-E72D297353CC}">
                <c16:uniqueId val="{00000017-6348-4F9F-B16A-63B23DC758EE}"/>
              </c:ext>
            </c:extLst>
          </c:dPt>
          <c:dPt>
            <c:idx val="14"/>
            <c:invertIfNegative val="0"/>
            <c:bubble3D val="0"/>
            <c:spPr>
              <a:solidFill>
                <a:srgbClr val="1B4E83"/>
              </a:solidFill>
              <a:ln w="12700">
                <a:solidFill>
                  <a:schemeClr val="bg1"/>
                </a:solidFill>
              </a:ln>
            </c:spPr>
            <c:extLst>
              <c:ext xmlns:c16="http://schemas.microsoft.com/office/drawing/2014/chart" uri="{C3380CC4-5D6E-409C-BE32-E72D297353CC}">
                <c16:uniqueId val="{00000019-6348-4F9F-B16A-63B23DC758EE}"/>
              </c:ext>
            </c:extLst>
          </c:dPt>
          <c:dPt>
            <c:idx val="15"/>
            <c:invertIfNegative val="0"/>
            <c:bubble3D val="0"/>
            <c:spPr>
              <a:solidFill>
                <a:srgbClr val="1B4E83"/>
              </a:solidFill>
              <a:ln w="12700">
                <a:solidFill>
                  <a:schemeClr val="bg1"/>
                </a:solidFill>
              </a:ln>
            </c:spPr>
            <c:extLst>
              <c:ext xmlns:c16="http://schemas.microsoft.com/office/drawing/2014/chart" uri="{C3380CC4-5D6E-409C-BE32-E72D297353CC}">
                <c16:uniqueId val="{0000001B-6348-4F9F-B16A-63B23DC758EE}"/>
              </c:ext>
            </c:extLst>
          </c:dPt>
          <c:dPt>
            <c:idx val="16"/>
            <c:invertIfNegative val="0"/>
            <c:bubble3D val="0"/>
            <c:spPr>
              <a:solidFill>
                <a:srgbClr val="1B4E83"/>
              </a:solidFill>
              <a:ln w="12700">
                <a:solidFill>
                  <a:schemeClr val="bg1"/>
                </a:solidFill>
              </a:ln>
            </c:spPr>
            <c:extLst>
              <c:ext xmlns:c16="http://schemas.microsoft.com/office/drawing/2014/chart" uri="{C3380CC4-5D6E-409C-BE32-E72D297353CC}">
                <c16:uniqueId val="{0000001D-6348-4F9F-B16A-63B23DC758EE}"/>
              </c:ext>
            </c:extLst>
          </c:dPt>
          <c:dPt>
            <c:idx val="18"/>
            <c:invertIfNegative val="0"/>
            <c:bubble3D val="0"/>
            <c:spPr>
              <a:solidFill>
                <a:srgbClr val="E32E1A"/>
              </a:solidFill>
              <a:ln w="12700">
                <a:solidFill>
                  <a:schemeClr val="bg1"/>
                </a:solidFill>
              </a:ln>
            </c:spPr>
            <c:extLst>
              <c:ext xmlns:c16="http://schemas.microsoft.com/office/drawing/2014/chart" uri="{C3380CC4-5D6E-409C-BE32-E72D297353CC}">
                <c16:uniqueId val="{0000001F-6348-4F9F-B16A-63B23DC758EE}"/>
              </c:ext>
            </c:extLst>
          </c:dPt>
          <c:dPt>
            <c:idx val="19"/>
            <c:invertIfNegative val="0"/>
            <c:bubble3D val="0"/>
            <c:spPr>
              <a:solidFill>
                <a:srgbClr val="E32E1A"/>
              </a:solidFill>
              <a:ln w="12700">
                <a:solidFill>
                  <a:schemeClr val="bg1"/>
                </a:solidFill>
              </a:ln>
            </c:spPr>
            <c:extLst>
              <c:ext xmlns:c16="http://schemas.microsoft.com/office/drawing/2014/chart" uri="{C3380CC4-5D6E-409C-BE32-E72D297353CC}">
                <c16:uniqueId val="{00000021-6348-4F9F-B16A-63B23DC758EE}"/>
              </c:ext>
            </c:extLst>
          </c:dPt>
          <c:dPt>
            <c:idx val="20"/>
            <c:invertIfNegative val="0"/>
            <c:bubble3D val="0"/>
            <c:spPr>
              <a:solidFill>
                <a:srgbClr val="E32E1A"/>
              </a:solidFill>
              <a:ln w="12700">
                <a:solidFill>
                  <a:schemeClr val="bg1"/>
                </a:solidFill>
              </a:ln>
            </c:spPr>
            <c:extLst>
              <c:ext xmlns:c16="http://schemas.microsoft.com/office/drawing/2014/chart" uri="{C3380CC4-5D6E-409C-BE32-E72D297353CC}">
                <c16:uniqueId val="{00000023-6348-4F9F-B16A-63B23DC758EE}"/>
              </c:ext>
            </c:extLst>
          </c:dPt>
          <c:dPt>
            <c:idx val="21"/>
            <c:invertIfNegative val="0"/>
            <c:bubble3D val="0"/>
            <c:spPr>
              <a:solidFill>
                <a:srgbClr val="E32E1A"/>
              </a:solidFill>
              <a:ln w="12700">
                <a:solidFill>
                  <a:schemeClr val="bg1"/>
                </a:solidFill>
              </a:ln>
            </c:spPr>
            <c:extLst>
              <c:ext xmlns:c16="http://schemas.microsoft.com/office/drawing/2014/chart" uri="{C3380CC4-5D6E-409C-BE32-E72D297353CC}">
                <c16:uniqueId val="{00000025-6348-4F9F-B16A-63B23DC758EE}"/>
              </c:ext>
            </c:extLst>
          </c:dPt>
          <c:dPt>
            <c:idx val="22"/>
            <c:invertIfNegative val="0"/>
            <c:bubble3D val="0"/>
            <c:spPr>
              <a:solidFill>
                <a:srgbClr val="E32E1A"/>
              </a:solidFill>
              <a:ln w="12700">
                <a:solidFill>
                  <a:schemeClr val="bg1"/>
                </a:solidFill>
              </a:ln>
            </c:spPr>
            <c:extLst>
              <c:ext xmlns:c16="http://schemas.microsoft.com/office/drawing/2014/chart" uri="{C3380CC4-5D6E-409C-BE32-E72D297353CC}">
                <c16:uniqueId val="{00000027-6348-4F9F-B16A-63B23DC758EE}"/>
              </c:ext>
            </c:extLst>
          </c:dPt>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7'!$C$34:$C$56</c:f>
              <c:numCache>
                <c:formatCode>#,##0</c:formatCode>
                <c:ptCount val="23"/>
                <c:pt idx="0">
                  <c:v>273896.93800000002</c:v>
                </c:pt>
                <c:pt idx="1">
                  <c:v>282346.63299999997</c:v>
                </c:pt>
                <c:pt idx="2">
                  <c:v>274419.96500000003</c:v>
                </c:pt>
                <c:pt idx="3">
                  <c:v>264713.35800000001</c:v>
                </c:pt>
                <c:pt idx="4">
                  <c:v>245998.37</c:v>
                </c:pt>
                <c:pt idx="6">
                  <c:v>65655.608999999997</c:v>
                </c:pt>
                <c:pt idx="7">
                  <c:v>63175.498</c:v>
                </c:pt>
                <c:pt idx="8">
                  <c:v>58968.720999999998</c:v>
                </c:pt>
                <c:pt idx="9">
                  <c:v>56067.292000000001</c:v>
                </c:pt>
                <c:pt idx="10">
                  <c:v>51895.749000000003</c:v>
                </c:pt>
                <c:pt idx="12">
                  <c:v>188399.47</c:v>
                </c:pt>
                <c:pt idx="13">
                  <c:v>199914.87299999999</c:v>
                </c:pt>
                <c:pt idx="14">
                  <c:v>196407.39199999999</c:v>
                </c:pt>
                <c:pt idx="15">
                  <c:v>190055.83600000001</c:v>
                </c:pt>
                <c:pt idx="16">
                  <c:v>176565.46900000001</c:v>
                </c:pt>
                <c:pt idx="18">
                  <c:v>19841.859</c:v>
                </c:pt>
                <c:pt idx="19">
                  <c:v>19256.261999999999</c:v>
                </c:pt>
                <c:pt idx="20">
                  <c:v>19043.851999999999</c:v>
                </c:pt>
                <c:pt idx="21">
                  <c:v>18590.23</c:v>
                </c:pt>
                <c:pt idx="22">
                  <c:v>17537.151999999998</c:v>
                </c:pt>
              </c:numCache>
            </c:numRef>
          </c:val>
          <c:extLst>
            <c:ext xmlns:c16="http://schemas.microsoft.com/office/drawing/2014/chart" uri="{C3380CC4-5D6E-409C-BE32-E72D297353CC}">
              <c16:uniqueId val="{00000028-6348-4F9F-B16A-63B23DC758EE}"/>
            </c:ext>
          </c:extLst>
        </c:ser>
        <c:dLbls>
          <c:showLegendKey val="0"/>
          <c:showVal val="0"/>
          <c:showCatName val="0"/>
          <c:showSerName val="0"/>
          <c:showPercent val="0"/>
          <c:showBubbleSize val="0"/>
        </c:dLbls>
        <c:gapWidth val="0"/>
        <c:axId val="157525120"/>
        <c:axId val="157527040"/>
      </c:barChart>
      <c:barChart>
        <c:barDir val="col"/>
        <c:grouping val="clustered"/>
        <c:varyColors val="0"/>
        <c:ser>
          <c:idx val="1"/>
          <c:order val="1"/>
          <c:tx>
            <c:strRef>
              <c:f>'data for Figure 6 &amp; 7'!$D$33</c:f>
              <c:strCache>
                <c:ptCount val="1"/>
                <c:pt idx="0">
                  <c:v>INC</c:v>
                </c:pt>
              </c:strCache>
            </c:strRef>
          </c:tx>
          <c:spPr>
            <a:solidFill>
              <a:srgbClr val="B6D99F"/>
            </a:solidFill>
          </c:spPr>
          <c:invertIfNegative val="0"/>
          <c:dPt>
            <c:idx val="0"/>
            <c:invertIfNegative val="0"/>
            <c:bubble3D val="0"/>
            <c:spPr>
              <a:solidFill>
                <a:srgbClr val="80B79E"/>
              </a:solidFill>
            </c:spPr>
            <c:extLst>
              <c:ext xmlns:c16="http://schemas.microsoft.com/office/drawing/2014/chart" uri="{C3380CC4-5D6E-409C-BE32-E72D297353CC}">
                <c16:uniqueId val="{0000002A-6348-4F9F-B16A-63B23DC758EE}"/>
              </c:ext>
            </c:extLst>
          </c:dPt>
          <c:dPt>
            <c:idx val="1"/>
            <c:invertIfNegative val="0"/>
            <c:bubble3D val="0"/>
            <c:spPr>
              <a:solidFill>
                <a:srgbClr val="80B79E"/>
              </a:solidFill>
            </c:spPr>
            <c:extLst>
              <c:ext xmlns:c16="http://schemas.microsoft.com/office/drawing/2014/chart" uri="{C3380CC4-5D6E-409C-BE32-E72D297353CC}">
                <c16:uniqueId val="{0000002C-6348-4F9F-B16A-63B23DC758EE}"/>
              </c:ext>
            </c:extLst>
          </c:dPt>
          <c:dPt>
            <c:idx val="2"/>
            <c:invertIfNegative val="0"/>
            <c:bubble3D val="0"/>
            <c:spPr>
              <a:solidFill>
                <a:srgbClr val="80B79E"/>
              </a:solidFill>
            </c:spPr>
            <c:extLst>
              <c:ext xmlns:c16="http://schemas.microsoft.com/office/drawing/2014/chart" uri="{C3380CC4-5D6E-409C-BE32-E72D297353CC}">
                <c16:uniqueId val="{0000002E-6348-4F9F-B16A-63B23DC758EE}"/>
              </c:ext>
            </c:extLst>
          </c:dPt>
          <c:dPt>
            <c:idx val="3"/>
            <c:invertIfNegative val="0"/>
            <c:bubble3D val="0"/>
            <c:spPr>
              <a:solidFill>
                <a:srgbClr val="80B79E"/>
              </a:solidFill>
            </c:spPr>
            <c:extLst>
              <c:ext xmlns:c16="http://schemas.microsoft.com/office/drawing/2014/chart" uri="{C3380CC4-5D6E-409C-BE32-E72D297353CC}">
                <c16:uniqueId val="{00000030-6348-4F9F-B16A-63B23DC758EE}"/>
              </c:ext>
            </c:extLst>
          </c:dPt>
          <c:dPt>
            <c:idx val="4"/>
            <c:invertIfNegative val="0"/>
            <c:bubble3D val="0"/>
            <c:spPr>
              <a:solidFill>
                <a:srgbClr val="80B79E"/>
              </a:solidFill>
            </c:spPr>
            <c:extLst>
              <c:ext xmlns:c16="http://schemas.microsoft.com/office/drawing/2014/chart" uri="{C3380CC4-5D6E-409C-BE32-E72D297353CC}">
                <c16:uniqueId val="{00000032-6348-4F9F-B16A-63B23DC758EE}"/>
              </c:ext>
            </c:extLst>
          </c:dPt>
          <c:dPt>
            <c:idx val="12"/>
            <c:invertIfNegative val="0"/>
            <c:bubble3D val="0"/>
            <c:spPr>
              <a:solidFill>
                <a:srgbClr val="8DA6C1"/>
              </a:solidFill>
            </c:spPr>
            <c:extLst>
              <c:ext xmlns:c16="http://schemas.microsoft.com/office/drawing/2014/chart" uri="{C3380CC4-5D6E-409C-BE32-E72D297353CC}">
                <c16:uniqueId val="{00000034-6348-4F9F-B16A-63B23DC758EE}"/>
              </c:ext>
            </c:extLst>
          </c:dPt>
          <c:dPt>
            <c:idx val="13"/>
            <c:invertIfNegative val="0"/>
            <c:bubble3D val="0"/>
            <c:spPr>
              <a:solidFill>
                <a:srgbClr val="8DA6C1"/>
              </a:solidFill>
            </c:spPr>
            <c:extLst>
              <c:ext xmlns:c16="http://schemas.microsoft.com/office/drawing/2014/chart" uri="{C3380CC4-5D6E-409C-BE32-E72D297353CC}">
                <c16:uniqueId val="{00000036-6348-4F9F-B16A-63B23DC758EE}"/>
              </c:ext>
            </c:extLst>
          </c:dPt>
          <c:dPt>
            <c:idx val="14"/>
            <c:invertIfNegative val="0"/>
            <c:bubble3D val="0"/>
            <c:spPr>
              <a:solidFill>
                <a:srgbClr val="8DA6C1"/>
              </a:solidFill>
            </c:spPr>
            <c:extLst>
              <c:ext xmlns:c16="http://schemas.microsoft.com/office/drawing/2014/chart" uri="{C3380CC4-5D6E-409C-BE32-E72D297353CC}">
                <c16:uniqueId val="{00000038-6348-4F9F-B16A-63B23DC758EE}"/>
              </c:ext>
            </c:extLst>
          </c:dPt>
          <c:dPt>
            <c:idx val="15"/>
            <c:invertIfNegative val="0"/>
            <c:bubble3D val="0"/>
            <c:spPr>
              <a:solidFill>
                <a:srgbClr val="8DA6C1"/>
              </a:solidFill>
            </c:spPr>
            <c:extLst>
              <c:ext xmlns:c16="http://schemas.microsoft.com/office/drawing/2014/chart" uri="{C3380CC4-5D6E-409C-BE32-E72D297353CC}">
                <c16:uniqueId val="{0000003A-6348-4F9F-B16A-63B23DC758EE}"/>
              </c:ext>
            </c:extLst>
          </c:dPt>
          <c:dPt>
            <c:idx val="16"/>
            <c:invertIfNegative val="0"/>
            <c:bubble3D val="0"/>
            <c:spPr>
              <a:solidFill>
                <a:srgbClr val="8DA6C1"/>
              </a:solidFill>
            </c:spPr>
            <c:extLst>
              <c:ext xmlns:c16="http://schemas.microsoft.com/office/drawing/2014/chart" uri="{C3380CC4-5D6E-409C-BE32-E72D297353CC}">
                <c16:uniqueId val="{0000003C-6348-4F9F-B16A-63B23DC758EE}"/>
              </c:ext>
            </c:extLst>
          </c:dPt>
          <c:dPt>
            <c:idx val="18"/>
            <c:invertIfNegative val="0"/>
            <c:bubble3D val="0"/>
            <c:spPr>
              <a:solidFill>
                <a:srgbClr val="F19698"/>
              </a:solidFill>
            </c:spPr>
            <c:extLst>
              <c:ext xmlns:c16="http://schemas.microsoft.com/office/drawing/2014/chart" uri="{C3380CC4-5D6E-409C-BE32-E72D297353CC}">
                <c16:uniqueId val="{0000003E-6348-4F9F-B16A-63B23DC758EE}"/>
              </c:ext>
            </c:extLst>
          </c:dPt>
          <c:dPt>
            <c:idx val="19"/>
            <c:invertIfNegative val="0"/>
            <c:bubble3D val="0"/>
            <c:spPr>
              <a:solidFill>
                <a:srgbClr val="F19698"/>
              </a:solidFill>
            </c:spPr>
            <c:extLst>
              <c:ext xmlns:c16="http://schemas.microsoft.com/office/drawing/2014/chart" uri="{C3380CC4-5D6E-409C-BE32-E72D297353CC}">
                <c16:uniqueId val="{00000040-6348-4F9F-B16A-63B23DC758EE}"/>
              </c:ext>
            </c:extLst>
          </c:dPt>
          <c:dPt>
            <c:idx val="20"/>
            <c:invertIfNegative val="0"/>
            <c:bubble3D val="0"/>
            <c:spPr>
              <a:solidFill>
                <a:srgbClr val="F19698"/>
              </a:solidFill>
            </c:spPr>
            <c:extLst>
              <c:ext xmlns:c16="http://schemas.microsoft.com/office/drawing/2014/chart" uri="{C3380CC4-5D6E-409C-BE32-E72D297353CC}">
                <c16:uniqueId val="{00000042-6348-4F9F-B16A-63B23DC758EE}"/>
              </c:ext>
            </c:extLst>
          </c:dPt>
          <c:dPt>
            <c:idx val="21"/>
            <c:invertIfNegative val="0"/>
            <c:bubble3D val="0"/>
            <c:spPr>
              <a:solidFill>
                <a:srgbClr val="F19698"/>
              </a:solidFill>
            </c:spPr>
            <c:extLst>
              <c:ext xmlns:c16="http://schemas.microsoft.com/office/drawing/2014/chart" uri="{C3380CC4-5D6E-409C-BE32-E72D297353CC}">
                <c16:uniqueId val="{00000044-6348-4F9F-B16A-63B23DC758EE}"/>
              </c:ext>
            </c:extLst>
          </c:dPt>
          <c:dPt>
            <c:idx val="22"/>
            <c:invertIfNegative val="0"/>
            <c:bubble3D val="0"/>
            <c:spPr>
              <a:solidFill>
                <a:srgbClr val="F19698"/>
              </a:solidFill>
            </c:spPr>
            <c:extLst>
              <c:ext xmlns:c16="http://schemas.microsoft.com/office/drawing/2014/chart" uri="{C3380CC4-5D6E-409C-BE32-E72D297353CC}">
                <c16:uniqueId val="{00000046-6348-4F9F-B16A-63B23DC758EE}"/>
              </c:ext>
            </c:extLst>
          </c:dPt>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7'!$D$34:$D$56</c:f>
              <c:numCache>
                <c:formatCode>#,##0</c:formatCode>
                <c:ptCount val="23"/>
                <c:pt idx="0">
                  <c:v>44785.71</c:v>
                </c:pt>
                <c:pt idx="1">
                  <c:v>44727.030000000006</c:v>
                </c:pt>
                <c:pt idx="2">
                  <c:v>42524.350000000006</c:v>
                </c:pt>
                <c:pt idx="3">
                  <c:v>40214.79</c:v>
                </c:pt>
                <c:pt idx="4">
                  <c:v>38701.565000000002</c:v>
                </c:pt>
                <c:pt idx="6">
                  <c:v>10368.800000000001</c:v>
                </c:pt>
                <c:pt idx="7">
                  <c:v>9565.9150000000009</c:v>
                </c:pt>
                <c:pt idx="8">
                  <c:v>8692.005000000001</c:v>
                </c:pt>
                <c:pt idx="9">
                  <c:v>8301.8050000000003</c:v>
                </c:pt>
                <c:pt idx="10">
                  <c:v>8352.5250000000015</c:v>
                </c:pt>
                <c:pt idx="12">
                  <c:v>30786.945</c:v>
                </c:pt>
                <c:pt idx="13">
                  <c:v>31589.485000000001</c:v>
                </c:pt>
                <c:pt idx="14">
                  <c:v>30418.955000000002</c:v>
                </c:pt>
                <c:pt idx="15">
                  <c:v>28615.614999999998</c:v>
                </c:pt>
                <c:pt idx="16">
                  <c:v>27093.924999999999</c:v>
                </c:pt>
                <c:pt idx="18">
                  <c:v>3629.9650000000001</c:v>
                </c:pt>
                <c:pt idx="19">
                  <c:v>3571.63</c:v>
                </c:pt>
                <c:pt idx="20">
                  <c:v>3413.39</c:v>
                </c:pt>
                <c:pt idx="21">
                  <c:v>3297.3700000000003</c:v>
                </c:pt>
                <c:pt idx="22">
                  <c:v>3255.1150000000002</c:v>
                </c:pt>
              </c:numCache>
            </c:numRef>
          </c:val>
          <c:extLst>
            <c:ext xmlns:c16="http://schemas.microsoft.com/office/drawing/2014/chart" uri="{C3380CC4-5D6E-409C-BE32-E72D297353CC}">
              <c16:uniqueId val="{00000047-6348-4F9F-B16A-63B23DC758EE}"/>
            </c:ext>
          </c:extLst>
        </c:ser>
        <c:dLbls>
          <c:showLegendKey val="0"/>
          <c:showVal val="0"/>
          <c:showCatName val="0"/>
          <c:showSerName val="0"/>
          <c:showPercent val="0"/>
          <c:showBubbleSize val="0"/>
        </c:dLbls>
        <c:gapWidth val="50"/>
        <c:axId val="157538944"/>
        <c:axId val="157537408"/>
      </c:barChart>
      <c:lineChart>
        <c:grouping val="standard"/>
        <c:varyColors val="0"/>
        <c:ser>
          <c:idx val="2"/>
          <c:order val="2"/>
          <c:tx>
            <c:strRef>
              <c:f>'data for Figure 6 &amp; 7'!$E$33</c:f>
              <c:strCache>
                <c:ptCount val="1"/>
                <c:pt idx="0">
                  <c:v>prod</c:v>
                </c:pt>
              </c:strCache>
            </c:strRef>
          </c:tx>
          <c:spPr>
            <a:ln w="12700">
              <a:solidFill>
                <a:schemeClr val="bg1"/>
              </a:solidFill>
            </a:ln>
          </c:spPr>
          <c:marker>
            <c:symbol val="triangle"/>
            <c:size val="5"/>
            <c:spPr>
              <a:solidFill>
                <a:schemeClr val="bg1"/>
              </a:solidFill>
              <a:ln>
                <a:solidFill>
                  <a:schemeClr val="bg1"/>
                </a:solidFill>
              </a:ln>
            </c:spPr>
          </c:marker>
          <c:cat>
            <c:strRef>
              <c:f>'data for Figure 6 &amp; 7'!$B$34:$B$56</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6 &amp; 7'!$E$34:$E$56</c:f>
              <c:numCache>
                <c:formatCode>#,##0</c:formatCode>
                <c:ptCount val="23"/>
                <c:pt idx="0">
                  <c:v>42524.654999999999</c:v>
                </c:pt>
                <c:pt idx="1">
                  <c:v>49140.460000000006</c:v>
                </c:pt>
                <c:pt idx="2">
                  <c:v>58499.55</c:v>
                </c:pt>
                <c:pt idx="3">
                  <c:v>64870.060000000005</c:v>
                </c:pt>
                <c:pt idx="4">
                  <c:v>54058.964999999997</c:v>
                </c:pt>
                <c:pt idx="6">
                  <c:v>12848.914999999999</c:v>
                </c:pt>
                <c:pt idx="7">
                  <c:v>13078.775000000001</c:v>
                </c:pt>
                <c:pt idx="8">
                  <c:v>11593.43</c:v>
                </c:pt>
                <c:pt idx="9">
                  <c:v>12473.344999999999</c:v>
                </c:pt>
                <c:pt idx="10">
                  <c:v>10283.279999999999</c:v>
                </c:pt>
                <c:pt idx="12">
                  <c:v>25460.18</c:v>
                </c:pt>
                <c:pt idx="13">
                  <c:v>32647.424999999999</c:v>
                </c:pt>
                <c:pt idx="14">
                  <c:v>43039.11</c:v>
                </c:pt>
                <c:pt idx="15">
                  <c:v>48046.264999999999</c:v>
                </c:pt>
                <c:pt idx="16">
                  <c:v>39824.07</c:v>
                </c:pt>
                <c:pt idx="18">
                  <c:v>4215.5599999999995</c:v>
                </c:pt>
                <c:pt idx="19">
                  <c:v>3414.2599999999998</c:v>
                </c:pt>
                <c:pt idx="20">
                  <c:v>3867.01</c:v>
                </c:pt>
                <c:pt idx="21">
                  <c:v>4350.45</c:v>
                </c:pt>
                <c:pt idx="22">
                  <c:v>3951.6149999999998</c:v>
                </c:pt>
              </c:numCache>
            </c:numRef>
          </c:val>
          <c:smooth val="0"/>
          <c:extLst>
            <c:ext xmlns:c16="http://schemas.microsoft.com/office/drawing/2014/chart" uri="{C3380CC4-5D6E-409C-BE32-E72D297353CC}">
              <c16:uniqueId val="{00000048-6348-4F9F-B16A-63B23DC758EE}"/>
            </c:ext>
          </c:extLst>
        </c:ser>
        <c:dLbls>
          <c:showLegendKey val="0"/>
          <c:showVal val="0"/>
          <c:showCatName val="0"/>
          <c:showSerName val="0"/>
          <c:showPercent val="0"/>
          <c:showBubbleSize val="0"/>
        </c:dLbls>
        <c:marker val="1"/>
        <c:smooth val="0"/>
        <c:axId val="157538944"/>
        <c:axId val="157537408"/>
      </c:lineChart>
      <c:catAx>
        <c:axId val="157525120"/>
        <c:scaling>
          <c:orientation val="minMax"/>
        </c:scaling>
        <c:delete val="0"/>
        <c:axPos val="b"/>
        <c:numFmt formatCode="General" sourceLinked="0"/>
        <c:majorTickMark val="out"/>
        <c:minorTickMark val="none"/>
        <c:tickLblPos val="nextTo"/>
        <c:txPr>
          <a:bodyPr rot="-5400000" vert="horz"/>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7527040"/>
        <c:crosses val="autoZero"/>
        <c:auto val="1"/>
        <c:lblAlgn val="ctr"/>
        <c:lblOffset val="100"/>
        <c:noMultiLvlLbl val="0"/>
      </c:catAx>
      <c:valAx>
        <c:axId val="157527040"/>
        <c:scaling>
          <c:orientation val="minMax"/>
          <c:max val="300000"/>
          <c:min val="0"/>
        </c:scaling>
        <c:delete val="0"/>
        <c:axPos val="l"/>
        <c:majorGridlines>
          <c:spPr>
            <a:ln w="3175">
              <a:solidFill>
                <a:srgbClr val="808080"/>
              </a:solidFill>
              <a:prstDash val="lgDash"/>
            </a:ln>
          </c:spPr>
        </c:majorGridlines>
        <c:title>
          <c:tx>
            <c:rich>
              <a:bodyPr rot="-5400000" vert="horz"/>
              <a:lstStyle/>
              <a:p>
                <a:pPr>
                  <a:defRPr sz="1400">
                    <a:latin typeface="Verdana" panose="020B0604030504040204" pitchFamily="34" charset="0"/>
                  </a:defRPr>
                </a:pPr>
                <a:r>
                  <a:rPr lang="en-GB" sz="1400" b="0" i="0" baseline="0">
                    <a:effectLst/>
                    <a:latin typeface="Verdana" panose="020B0604030504040204" pitchFamily="34" charset="0"/>
                  </a:rPr>
                  <a:t>Volume in thousands of m</a:t>
                </a:r>
                <a:r>
                  <a:rPr lang="en-GB" sz="1400" b="0" i="0" baseline="30000">
                    <a:effectLst/>
                    <a:latin typeface="Verdana" panose="020B0604030504040204" pitchFamily="34" charset="0"/>
                  </a:rPr>
                  <a:t>3</a:t>
                </a:r>
                <a:r>
                  <a:rPr lang="en-GB" sz="1400" b="0" i="0" baseline="0">
                    <a:effectLst/>
                    <a:latin typeface="Verdana" panose="020B0604030504040204" pitchFamily="34" charset="0"/>
                  </a:rPr>
                  <a:t> overbark standing</a:t>
                </a:r>
                <a:endParaRPr lang="en-GB" sz="1400">
                  <a:effectLst/>
                  <a:latin typeface="Verdana" panose="020B0604030504040204" pitchFamily="34" charset="0"/>
                </a:endParaRPr>
              </a:p>
            </c:rich>
          </c:tx>
          <c:layout>
            <c:manualLayout>
              <c:xMode val="edge"/>
              <c:yMode val="edge"/>
              <c:x val="5.423263088468141E-3"/>
              <c:y val="5.7245759786435917E-2"/>
            </c:manualLayout>
          </c:layout>
          <c:overlay val="0"/>
        </c:title>
        <c:numFmt formatCode="#,##0" sourceLinked="1"/>
        <c:majorTickMark val="out"/>
        <c:minorTickMark val="none"/>
        <c:tickLblPos val="nextTo"/>
        <c:txPr>
          <a:bodyPr/>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7525120"/>
        <c:crosses val="autoZero"/>
        <c:crossBetween val="between"/>
      </c:valAx>
      <c:valAx>
        <c:axId val="157537408"/>
        <c:scaling>
          <c:orientation val="minMax"/>
          <c:max val="300000"/>
          <c:min val="0"/>
        </c:scaling>
        <c:delete val="0"/>
        <c:axPos val="r"/>
        <c:numFmt formatCode="#,##0" sourceLinked="1"/>
        <c:majorTickMark val="out"/>
        <c:minorTickMark val="none"/>
        <c:tickLblPos val="nextTo"/>
        <c:txPr>
          <a:bodyPr/>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rossAx val="157538944"/>
        <c:crosses val="max"/>
        <c:crossBetween val="between"/>
      </c:valAx>
      <c:catAx>
        <c:axId val="157538944"/>
        <c:scaling>
          <c:orientation val="minMax"/>
        </c:scaling>
        <c:delete val="1"/>
        <c:axPos val="b"/>
        <c:numFmt formatCode="General" sourceLinked="1"/>
        <c:majorTickMark val="out"/>
        <c:minorTickMark val="none"/>
        <c:tickLblPos val="nextTo"/>
        <c:crossAx val="157537408"/>
        <c:crosses val="autoZero"/>
        <c:auto val="1"/>
        <c:lblAlgn val="ctr"/>
        <c:lblOffset val="100"/>
        <c:noMultiLvlLbl val="0"/>
      </c:catAx>
      <c:spPr>
        <a:ln>
          <a:noFill/>
        </a:ln>
      </c:spPr>
    </c:plotArea>
    <c:plotVisOnly val="1"/>
    <c:dispBlanksAs val="gap"/>
    <c:showDLblsOverMax val="0"/>
  </c:chart>
  <c:spPr>
    <a:ln>
      <a:noFill/>
    </a:ln>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baseline="0">
                <a:effectLst/>
              </a:rPr>
              <a:t>All conifers – area by age class and ownership for GB</a:t>
            </a:r>
            <a:endParaRPr lang="en-GB"/>
          </a:p>
        </c:rich>
      </c:tx>
      <c:overlay val="0"/>
    </c:title>
    <c:autoTitleDeleted val="0"/>
    <c:plotArea>
      <c:layout/>
      <c:barChart>
        <c:barDir val="col"/>
        <c:grouping val="clustered"/>
        <c:varyColors val="0"/>
        <c:ser>
          <c:idx val="0"/>
          <c:order val="0"/>
          <c:tx>
            <c:strRef>
              <c:f>'data for Figure 8'!$C$7</c:f>
              <c:strCache>
                <c:ptCount val="1"/>
                <c:pt idx="0">
                  <c:v>GB Public Forest Estate</c:v>
                </c:pt>
              </c:strCache>
            </c:strRef>
          </c:tx>
          <c:spPr>
            <a:solidFill>
              <a:srgbClr val="074F28"/>
            </a:solidFill>
          </c:spPr>
          <c:invertIfNegative val="0"/>
          <c:cat>
            <c:strRef>
              <c:f>'data for Figure 8'!$B$8:$B$26</c:f>
              <c:strCache>
                <c:ptCount val="19"/>
                <c:pt idx="0">
                  <c:v>0–10</c:v>
                </c:pt>
                <c:pt idx="1">
                  <c:v>11–20</c:v>
                </c:pt>
                <c:pt idx="2">
                  <c:v>21–30</c:v>
                </c:pt>
                <c:pt idx="3">
                  <c:v>31–40</c:v>
                </c:pt>
                <c:pt idx="4">
                  <c:v>41–50</c:v>
                </c:pt>
                <c:pt idx="5">
                  <c:v>51–60</c:v>
                </c:pt>
                <c:pt idx="6">
                  <c:v>61–70</c:v>
                </c:pt>
                <c:pt idx="7">
                  <c:v>70–80</c:v>
                </c:pt>
                <c:pt idx="8">
                  <c:v>81–90</c:v>
                </c:pt>
                <c:pt idx="9">
                  <c:v>91–100</c:v>
                </c:pt>
                <c:pt idx="10">
                  <c:v>101–110</c:v>
                </c:pt>
                <c:pt idx="11">
                  <c:v>111–120</c:v>
                </c:pt>
                <c:pt idx="12">
                  <c:v>121–130</c:v>
                </c:pt>
                <c:pt idx="13">
                  <c:v>131–140</c:v>
                </c:pt>
                <c:pt idx="14">
                  <c:v>141–150</c:v>
                </c:pt>
                <c:pt idx="15">
                  <c:v>151–160</c:v>
                </c:pt>
                <c:pt idx="16">
                  <c:v>161–170</c:v>
                </c:pt>
                <c:pt idx="17">
                  <c:v>171–180</c:v>
                </c:pt>
                <c:pt idx="18">
                  <c:v>180+</c:v>
                </c:pt>
              </c:strCache>
            </c:strRef>
          </c:cat>
          <c:val>
            <c:numRef>
              <c:f>'data for Figure 8'!$C$8:$C$26</c:f>
              <c:numCache>
                <c:formatCode>#,##0.0</c:formatCode>
                <c:ptCount val="19"/>
                <c:pt idx="0">
                  <c:v>64.672290000000004</c:v>
                </c:pt>
                <c:pt idx="1">
                  <c:v>65.19426</c:v>
                </c:pt>
                <c:pt idx="2">
                  <c:v>66.800179999999997</c:v>
                </c:pt>
                <c:pt idx="3">
                  <c:v>90.022320000000008</c:v>
                </c:pt>
                <c:pt idx="4">
                  <c:v>74.613650000000007</c:v>
                </c:pt>
                <c:pt idx="5">
                  <c:v>58.846619999999994</c:v>
                </c:pt>
                <c:pt idx="6">
                  <c:v>30.438485</c:v>
                </c:pt>
                <c:pt idx="7">
                  <c:v>30.438485</c:v>
                </c:pt>
                <c:pt idx="8">
                  <c:v>7.69015</c:v>
                </c:pt>
                <c:pt idx="9">
                  <c:v>7.69015</c:v>
                </c:pt>
                <c:pt idx="10">
                  <c:v>0.46642250000000007</c:v>
                </c:pt>
                <c:pt idx="11">
                  <c:v>0.46642250000000007</c:v>
                </c:pt>
                <c:pt idx="12">
                  <c:v>0.46642250000000007</c:v>
                </c:pt>
                <c:pt idx="13">
                  <c:v>0.46642250000000007</c:v>
                </c:pt>
                <c:pt idx="14">
                  <c:v>0.50439999999999996</c:v>
                </c:pt>
                <c:pt idx="15">
                  <c:v>0.50439999999999996</c:v>
                </c:pt>
                <c:pt idx="16">
                  <c:v>0.50439999999999996</c:v>
                </c:pt>
                <c:pt idx="17">
                  <c:v>0.50439999999999996</c:v>
                </c:pt>
                <c:pt idx="18">
                  <c:v>0.45932000000000006</c:v>
                </c:pt>
              </c:numCache>
            </c:numRef>
          </c:val>
          <c:extLst>
            <c:ext xmlns:c16="http://schemas.microsoft.com/office/drawing/2014/chart" uri="{C3380CC4-5D6E-409C-BE32-E72D297353CC}">
              <c16:uniqueId val="{00000000-3794-490F-995A-7128C43B1F57}"/>
            </c:ext>
          </c:extLst>
        </c:ser>
        <c:ser>
          <c:idx val="1"/>
          <c:order val="1"/>
          <c:tx>
            <c:strRef>
              <c:f>'data for Figure 8'!$D$7</c:f>
              <c:strCache>
                <c:ptCount val="1"/>
                <c:pt idx="0">
                  <c:v>GB PS</c:v>
                </c:pt>
              </c:strCache>
            </c:strRef>
          </c:tx>
          <c:spPr>
            <a:solidFill>
              <a:srgbClr val="80B79E"/>
            </a:solidFill>
          </c:spPr>
          <c:invertIfNegative val="0"/>
          <c:errBars>
            <c:errBarType val="both"/>
            <c:errValType val="cust"/>
            <c:noEndCap val="0"/>
            <c:plus>
              <c:numRef>
                <c:f>'data for Figure 8'!$L$8:$L$26</c:f>
                <c:numCache>
                  <c:formatCode>General</c:formatCode>
                  <c:ptCount val="19"/>
                  <c:pt idx="0">
                    <c:v>5.5937556427370829</c:v>
                  </c:pt>
                  <c:pt idx="1">
                    <c:v>3.1094452795342171</c:v>
                  </c:pt>
                  <c:pt idx="2">
                    <c:v>4.7449594670257378</c:v>
                  </c:pt>
                  <c:pt idx="3">
                    <c:v>5.8011215467847137</c:v>
                  </c:pt>
                  <c:pt idx="4">
                    <c:v>5.4813324441329208</c:v>
                  </c:pt>
                  <c:pt idx="5">
                    <c:v>4.2625736770283185</c:v>
                  </c:pt>
                  <c:pt idx="6">
                    <c:v>1.5498406895401815</c:v>
                  </c:pt>
                  <c:pt idx="7">
                    <c:v>1.5498406895401815</c:v>
                  </c:pt>
                  <c:pt idx="8">
                    <c:v>0.65091022069553672</c:v>
                  </c:pt>
                  <c:pt idx="9">
                    <c:v>0.65091022069553672</c:v>
                  </c:pt>
                  <c:pt idx="10">
                    <c:v>0.20278702496489817</c:v>
                  </c:pt>
                  <c:pt idx="11">
                    <c:v>0.20278702496489817</c:v>
                  </c:pt>
                  <c:pt idx="12">
                    <c:v>0.20278702496489817</c:v>
                  </c:pt>
                  <c:pt idx="13">
                    <c:v>0.20278702496489817</c:v>
                  </c:pt>
                  <c:pt idx="14">
                    <c:v>6.7933279224215548E-2</c:v>
                  </c:pt>
                  <c:pt idx="15">
                    <c:v>6.7933279224215548E-2</c:v>
                  </c:pt>
                  <c:pt idx="16">
                    <c:v>6.7933279224215548E-2</c:v>
                  </c:pt>
                  <c:pt idx="17">
                    <c:v>6.7933279224215548E-2</c:v>
                  </c:pt>
                  <c:pt idx="18">
                    <c:v>0.14818493311548911</c:v>
                  </c:pt>
                </c:numCache>
              </c:numRef>
            </c:plus>
            <c:minus>
              <c:numRef>
                <c:f>'data for Figure 8'!$L$8:$L$26</c:f>
                <c:numCache>
                  <c:formatCode>General</c:formatCode>
                  <c:ptCount val="19"/>
                  <c:pt idx="0">
                    <c:v>5.5937556427370829</c:v>
                  </c:pt>
                  <c:pt idx="1">
                    <c:v>3.1094452795342171</c:v>
                  </c:pt>
                  <c:pt idx="2">
                    <c:v>4.7449594670257378</c:v>
                  </c:pt>
                  <c:pt idx="3">
                    <c:v>5.8011215467847137</c:v>
                  </c:pt>
                  <c:pt idx="4">
                    <c:v>5.4813324441329208</c:v>
                  </c:pt>
                  <c:pt idx="5">
                    <c:v>4.2625736770283185</c:v>
                  </c:pt>
                  <c:pt idx="6">
                    <c:v>1.5498406895401815</c:v>
                  </c:pt>
                  <c:pt idx="7">
                    <c:v>1.5498406895401815</c:v>
                  </c:pt>
                  <c:pt idx="8">
                    <c:v>0.65091022069553672</c:v>
                  </c:pt>
                  <c:pt idx="9">
                    <c:v>0.65091022069553672</c:v>
                  </c:pt>
                  <c:pt idx="10">
                    <c:v>0.20278702496489817</c:v>
                  </c:pt>
                  <c:pt idx="11">
                    <c:v>0.20278702496489817</c:v>
                  </c:pt>
                  <c:pt idx="12">
                    <c:v>0.20278702496489817</c:v>
                  </c:pt>
                  <c:pt idx="13">
                    <c:v>0.20278702496489817</c:v>
                  </c:pt>
                  <c:pt idx="14">
                    <c:v>6.7933279224215548E-2</c:v>
                  </c:pt>
                  <c:pt idx="15">
                    <c:v>6.7933279224215548E-2</c:v>
                  </c:pt>
                  <c:pt idx="16">
                    <c:v>6.7933279224215548E-2</c:v>
                  </c:pt>
                  <c:pt idx="17">
                    <c:v>6.7933279224215548E-2</c:v>
                  </c:pt>
                  <c:pt idx="18">
                    <c:v>0.14818493311548911</c:v>
                  </c:pt>
                </c:numCache>
              </c:numRef>
            </c:minus>
          </c:errBars>
          <c:cat>
            <c:strRef>
              <c:f>'data for Figure 8'!$B$8:$B$26</c:f>
              <c:strCache>
                <c:ptCount val="19"/>
                <c:pt idx="0">
                  <c:v>0–10</c:v>
                </c:pt>
                <c:pt idx="1">
                  <c:v>11–20</c:v>
                </c:pt>
                <c:pt idx="2">
                  <c:v>21–30</c:v>
                </c:pt>
                <c:pt idx="3">
                  <c:v>31–40</c:v>
                </c:pt>
                <c:pt idx="4">
                  <c:v>41–50</c:v>
                </c:pt>
                <c:pt idx="5">
                  <c:v>51–60</c:v>
                </c:pt>
                <c:pt idx="6">
                  <c:v>61–70</c:v>
                </c:pt>
                <c:pt idx="7">
                  <c:v>70–80</c:v>
                </c:pt>
                <c:pt idx="8">
                  <c:v>81–90</c:v>
                </c:pt>
                <c:pt idx="9">
                  <c:v>91–100</c:v>
                </c:pt>
                <c:pt idx="10">
                  <c:v>101–110</c:v>
                </c:pt>
                <c:pt idx="11">
                  <c:v>111–120</c:v>
                </c:pt>
                <c:pt idx="12">
                  <c:v>121–130</c:v>
                </c:pt>
                <c:pt idx="13">
                  <c:v>131–140</c:v>
                </c:pt>
                <c:pt idx="14">
                  <c:v>141–150</c:v>
                </c:pt>
                <c:pt idx="15">
                  <c:v>151–160</c:v>
                </c:pt>
                <c:pt idx="16">
                  <c:v>161–170</c:v>
                </c:pt>
                <c:pt idx="17">
                  <c:v>171–180</c:v>
                </c:pt>
                <c:pt idx="18">
                  <c:v>180+</c:v>
                </c:pt>
              </c:strCache>
            </c:strRef>
          </c:cat>
          <c:val>
            <c:numRef>
              <c:f>'data for Figure 8'!$D$8:$D$26</c:f>
              <c:numCache>
                <c:formatCode>#,##0.0</c:formatCode>
                <c:ptCount val="19"/>
                <c:pt idx="0">
                  <c:v>105.97606</c:v>
                </c:pt>
                <c:pt idx="1">
                  <c:v>74.384029999999996</c:v>
                </c:pt>
                <c:pt idx="2">
                  <c:v>104.28887999999999</c:v>
                </c:pt>
                <c:pt idx="3">
                  <c:v>147.92770999999999</c:v>
                </c:pt>
                <c:pt idx="4">
                  <c:v>129.18048999999999</c:v>
                </c:pt>
                <c:pt idx="5">
                  <c:v>83.905839999999998</c:v>
                </c:pt>
                <c:pt idx="6">
                  <c:v>25.798655000000004</c:v>
                </c:pt>
                <c:pt idx="7">
                  <c:v>25.798655000000004</c:v>
                </c:pt>
                <c:pt idx="8">
                  <c:v>5.4949700000000004</c:v>
                </c:pt>
                <c:pt idx="9">
                  <c:v>5.4949700000000004</c:v>
                </c:pt>
                <c:pt idx="10">
                  <c:v>1.4223875000000001</c:v>
                </c:pt>
                <c:pt idx="11">
                  <c:v>1.4223875000000001</c:v>
                </c:pt>
                <c:pt idx="12">
                  <c:v>1.4223875000000001</c:v>
                </c:pt>
                <c:pt idx="13">
                  <c:v>1.4223875000000001</c:v>
                </c:pt>
                <c:pt idx="14">
                  <c:v>0.22536250000000002</c:v>
                </c:pt>
                <c:pt idx="15">
                  <c:v>0.22536250000000002</c:v>
                </c:pt>
                <c:pt idx="16">
                  <c:v>0.22536250000000002</c:v>
                </c:pt>
                <c:pt idx="17">
                  <c:v>0.22536250000000002</c:v>
                </c:pt>
                <c:pt idx="18">
                  <c:v>0.23937999999999998</c:v>
                </c:pt>
              </c:numCache>
            </c:numRef>
          </c:val>
          <c:extLst>
            <c:ext xmlns:c16="http://schemas.microsoft.com/office/drawing/2014/chart" uri="{C3380CC4-5D6E-409C-BE32-E72D297353CC}">
              <c16:uniqueId val="{00000001-3794-490F-995A-7128C43B1F57}"/>
            </c:ext>
          </c:extLst>
        </c:ser>
        <c:dLbls>
          <c:showLegendKey val="0"/>
          <c:showVal val="0"/>
          <c:showCatName val="0"/>
          <c:showSerName val="0"/>
          <c:showPercent val="0"/>
          <c:showBubbleSize val="0"/>
        </c:dLbls>
        <c:gapWidth val="150"/>
        <c:axId val="158113792"/>
        <c:axId val="158115712"/>
      </c:barChart>
      <c:catAx>
        <c:axId val="158113792"/>
        <c:scaling>
          <c:orientation val="minMax"/>
        </c:scaling>
        <c:delete val="0"/>
        <c:axPos val="b"/>
        <c:title>
          <c:tx>
            <c:rich>
              <a:bodyPr/>
              <a:lstStyle/>
              <a:p>
                <a:pPr>
                  <a:defRPr/>
                </a:pPr>
                <a:r>
                  <a:rPr lang="en-US"/>
                  <a:t>Age class (years)</a:t>
                </a:r>
              </a:p>
            </c:rich>
          </c:tx>
          <c:overlay val="0"/>
        </c:title>
        <c:numFmt formatCode="General" sourceLinked="0"/>
        <c:majorTickMark val="out"/>
        <c:minorTickMark val="none"/>
        <c:tickLblPos val="nextTo"/>
        <c:txPr>
          <a:bodyPr rot="-5400000" vert="horz"/>
          <a:lstStyle/>
          <a:p>
            <a:pPr>
              <a:defRPr/>
            </a:pPr>
            <a:endParaRPr lang="en-US"/>
          </a:p>
        </c:txPr>
        <c:crossAx val="158115712"/>
        <c:crosses val="autoZero"/>
        <c:auto val="1"/>
        <c:lblAlgn val="ctr"/>
        <c:lblOffset val="100"/>
        <c:noMultiLvlLbl val="0"/>
      </c:catAx>
      <c:valAx>
        <c:axId val="158115712"/>
        <c:scaling>
          <c:orientation val="minMax"/>
        </c:scaling>
        <c:delete val="0"/>
        <c:axPos val="l"/>
        <c:majorGridlines>
          <c:spPr>
            <a:ln w="3175">
              <a:solidFill>
                <a:srgbClr val="808080"/>
              </a:solidFill>
              <a:prstDash val="lgDash"/>
            </a:ln>
          </c:spPr>
        </c:majorGridlines>
        <c:title>
          <c:tx>
            <c:rich>
              <a:bodyPr rot="-5400000" vert="horz"/>
              <a:lstStyle/>
              <a:p>
                <a:pPr>
                  <a:defRPr/>
                </a:pPr>
                <a:r>
                  <a:rPr lang="en-US"/>
                  <a:t>Area (thousands ha)</a:t>
                </a:r>
              </a:p>
            </c:rich>
          </c:tx>
          <c:overlay val="0"/>
        </c:title>
        <c:numFmt formatCode="#,##0.0" sourceLinked="1"/>
        <c:majorTickMark val="out"/>
        <c:minorTickMark val="none"/>
        <c:tickLblPos val="nextTo"/>
        <c:crossAx val="158113792"/>
        <c:crosses val="autoZero"/>
        <c:crossBetween val="between"/>
      </c:valAx>
    </c:plotArea>
    <c:legend>
      <c:legendPos val="r"/>
      <c:overlay val="0"/>
    </c:legend>
    <c:plotVisOnly val="1"/>
    <c:dispBlanksAs val="gap"/>
    <c:showDLblsOverMax val="0"/>
  </c:chart>
  <c:spPr>
    <a:ln>
      <a:noFill/>
    </a:ln>
  </c:sp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70084090942287"/>
          <c:y val="2.8273461725200379E-2"/>
          <c:w val="0.74918869038259794"/>
          <c:h val="0.76363017172716285"/>
        </c:manualLayout>
      </c:layout>
      <c:barChart>
        <c:barDir val="col"/>
        <c:grouping val="clustered"/>
        <c:varyColors val="0"/>
        <c:ser>
          <c:idx val="0"/>
          <c:order val="0"/>
          <c:tx>
            <c:strRef>
              <c:f>'data for Figure 8'!$C$7</c:f>
              <c:strCache>
                <c:ptCount val="1"/>
                <c:pt idx="0">
                  <c:v>GB Public Forest Estate</c:v>
                </c:pt>
              </c:strCache>
            </c:strRef>
          </c:tx>
          <c:spPr>
            <a:solidFill>
              <a:srgbClr val="074F28"/>
            </a:solidFill>
          </c:spPr>
          <c:invertIfNegative val="0"/>
          <c:cat>
            <c:strRef>
              <c:f>'data for Figure 8'!$B$8:$B$26</c:f>
              <c:strCache>
                <c:ptCount val="19"/>
                <c:pt idx="0">
                  <c:v>0–10</c:v>
                </c:pt>
                <c:pt idx="1">
                  <c:v>11–20</c:v>
                </c:pt>
                <c:pt idx="2">
                  <c:v>21–30</c:v>
                </c:pt>
                <c:pt idx="3">
                  <c:v>31–40</c:v>
                </c:pt>
                <c:pt idx="4">
                  <c:v>41–50</c:v>
                </c:pt>
                <c:pt idx="5">
                  <c:v>51–60</c:v>
                </c:pt>
                <c:pt idx="6">
                  <c:v>61–70</c:v>
                </c:pt>
                <c:pt idx="7">
                  <c:v>70–80</c:v>
                </c:pt>
                <c:pt idx="8">
                  <c:v>81–90</c:v>
                </c:pt>
                <c:pt idx="9">
                  <c:v>91–100</c:v>
                </c:pt>
                <c:pt idx="10">
                  <c:v>101–110</c:v>
                </c:pt>
                <c:pt idx="11">
                  <c:v>111–120</c:v>
                </c:pt>
                <c:pt idx="12">
                  <c:v>121–130</c:v>
                </c:pt>
                <c:pt idx="13">
                  <c:v>131–140</c:v>
                </c:pt>
                <c:pt idx="14">
                  <c:v>141–150</c:v>
                </c:pt>
                <c:pt idx="15">
                  <c:v>151–160</c:v>
                </c:pt>
                <c:pt idx="16">
                  <c:v>161–170</c:v>
                </c:pt>
                <c:pt idx="17">
                  <c:v>171–180</c:v>
                </c:pt>
                <c:pt idx="18">
                  <c:v>180+</c:v>
                </c:pt>
              </c:strCache>
            </c:strRef>
          </c:cat>
          <c:val>
            <c:numRef>
              <c:f>'data for Figure 8'!$C$8:$C$26</c:f>
              <c:numCache>
                <c:formatCode>#,##0.0</c:formatCode>
                <c:ptCount val="19"/>
                <c:pt idx="0">
                  <c:v>64.672290000000004</c:v>
                </c:pt>
                <c:pt idx="1">
                  <c:v>65.19426</c:v>
                </c:pt>
                <c:pt idx="2">
                  <c:v>66.800179999999997</c:v>
                </c:pt>
                <c:pt idx="3">
                  <c:v>90.022320000000008</c:v>
                </c:pt>
                <c:pt idx="4">
                  <c:v>74.613650000000007</c:v>
                </c:pt>
                <c:pt idx="5">
                  <c:v>58.846619999999994</c:v>
                </c:pt>
                <c:pt idx="6">
                  <c:v>30.438485</c:v>
                </c:pt>
                <c:pt idx="7">
                  <c:v>30.438485</c:v>
                </c:pt>
                <c:pt idx="8">
                  <c:v>7.69015</c:v>
                </c:pt>
                <c:pt idx="9">
                  <c:v>7.69015</c:v>
                </c:pt>
                <c:pt idx="10">
                  <c:v>0.46642250000000007</c:v>
                </c:pt>
                <c:pt idx="11">
                  <c:v>0.46642250000000007</c:v>
                </c:pt>
                <c:pt idx="12">
                  <c:v>0.46642250000000007</c:v>
                </c:pt>
                <c:pt idx="13">
                  <c:v>0.46642250000000007</c:v>
                </c:pt>
                <c:pt idx="14">
                  <c:v>0.50439999999999996</c:v>
                </c:pt>
                <c:pt idx="15">
                  <c:v>0.50439999999999996</c:v>
                </c:pt>
                <c:pt idx="16">
                  <c:v>0.50439999999999996</c:v>
                </c:pt>
                <c:pt idx="17">
                  <c:v>0.50439999999999996</c:v>
                </c:pt>
                <c:pt idx="18">
                  <c:v>0.45932000000000006</c:v>
                </c:pt>
              </c:numCache>
            </c:numRef>
          </c:val>
          <c:extLst>
            <c:ext xmlns:c16="http://schemas.microsoft.com/office/drawing/2014/chart" uri="{C3380CC4-5D6E-409C-BE32-E72D297353CC}">
              <c16:uniqueId val="{00000000-C8B8-4CB9-8C2D-20A83500AC1D}"/>
            </c:ext>
          </c:extLst>
        </c:ser>
        <c:ser>
          <c:idx val="1"/>
          <c:order val="1"/>
          <c:tx>
            <c:strRef>
              <c:f>'data for Figure 8'!$D$7</c:f>
              <c:strCache>
                <c:ptCount val="1"/>
                <c:pt idx="0">
                  <c:v>GB PS</c:v>
                </c:pt>
              </c:strCache>
            </c:strRef>
          </c:tx>
          <c:spPr>
            <a:solidFill>
              <a:srgbClr val="80B79E"/>
            </a:solidFill>
          </c:spPr>
          <c:invertIfNegative val="0"/>
          <c:errBars>
            <c:errBarType val="both"/>
            <c:errValType val="cust"/>
            <c:noEndCap val="0"/>
            <c:plus>
              <c:numRef>
                <c:f>'data for Figure 8'!$L$8:$L$26</c:f>
                <c:numCache>
                  <c:formatCode>General</c:formatCode>
                  <c:ptCount val="19"/>
                  <c:pt idx="0">
                    <c:v>5.5937556427370829</c:v>
                  </c:pt>
                  <c:pt idx="1">
                    <c:v>3.1094452795342171</c:v>
                  </c:pt>
                  <c:pt idx="2">
                    <c:v>4.7449594670257378</c:v>
                  </c:pt>
                  <c:pt idx="3">
                    <c:v>5.8011215467847137</c:v>
                  </c:pt>
                  <c:pt idx="4">
                    <c:v>5.4813324441329208</c:v>
                  </c:pt>
                  <c:pt idx="5">
                    <c:v>4.2625736770283185</c:v>
                  </c:pt>
                  <c:pt idx="6">
                    <c:v>1.5498406895401815</c:v>
                  </c:pt>
                  <c:pt idx="7">
                    <c:v>1.5498406895401815</c:v>
                  </c:pt>
                  <c:pt idx="8">
                    <c:v>0.65091022069553672</c:v>
                  </c:pt>
                  <c:pt idx="9">
                    <c:v>0.65091022069553672</c:v>
                  </c:pt>
                  <c:pt idx="10">
                    <c:v>0.20278702496489817</c:v>
                  </c:pt>
                  <c:pt idx="11">
                    <c:v>0.20278702496489817</c:v>
                  </c:pt>
                  <c:pt idx="12">
                    <c:v>0.20278702496489817</c:v>
                  </c:pt>
                  <c:pt idx="13">
                    <c:v>0.20278702496489817</c:v>
                  </c:pt>
                  <c:pt idx="14">
                    <c:v>6.7933279224215548E-2</c:v>
                  </c:pt>
                  <c:pt idx="15">
                    <c:v>6.7933279224215548E-2</c:v>
                  </c:pt>
                  <c:pt idx="16">
                    <c:v>6.7933279224215548E-2</c:v>
                  </c:pt>
                  <c:pt idx="17">
                    <c:v>6.7933279224215548E-2</c:v>
                  </c:pt>
                  <c:pt idx="18">
                    <c:v>0.14818493311548911</c:v>
                  </c:pt>
                </c:numCache>
              </c:numRef>
            </c:plus>
            <c:minus>
              <c:numRef>
                <c:f>'data for Figure 8'!$L$8:$L$26</c:f>
                <c:numCache>
                  <c:formatCode>General</c:formatCode>
                  <c:ptCount val="19"/>
                  <c:pt idx="0">
                    <c:v>5.5937556427370829</c:v>
                  </c:pt>
                  <c:pt idx="1">
                    <c:v>3.1094452795342171</c:v>
                  </c:pt>
                  <c:pt idx="2">
                    <c:v>4.7449594670257378</c:v>
                  </c:pt>
                  <c:pt idx="3">
                    <c:v>5.8011215467847137</c:v>
                  </c:pt>
                  <c:pt idx="4">
                    <c:v>5.4813324441329208</c:v>
                  </c:pt>
                  <c:pt idx="5">
                    <c:v>4.2625736770283185</c:v>
                  </c:pt>
                  <c:pt idx="6">
                    <c:v>1.5498406895401815</c:v>
                  </c:pt>
                  <c:pt idx="7">
                    <c:v>1.5498406895401815</c:v>
                  </c:pt>
                  <c:pt idx="8">
                    <c:v>0.65091022069553672</c:v>
                  </c:pt>
                  <c:pt idx="9">
                    <c:v>0.65091022069553672</c:v>
                  </c:pt>
                  <c:pt idx="10">
                    <c:v>0.20278702496489817</c:v>
                  </c:pt>
                  <c:pt idx="11">
                    <c:v>0.20278702496489817</c:v>
                  </c:pt>
                  <c:pt idx="12">
                    <c:v>0.20278702496489817</c:v>
                  </c:pt>
                  <c:pt idx="13">
                    <c:v>0.20278702496489817</c:v>
                  </c:pt>
                  <c:pt idx="14">
                    <c:v>6.7933279224215548E-2</c:v>
                  </c:pt>
                  <c:pt idx="15">
                    <c:v>6.7933279224215548E-2</c:v>
                  </c:pt>
                  <c:pt idx="16">
                    <c:v>6.7933279224215548E-2</c:v>
                  </c:pt>
                  <c:pt idx="17">
                    <c:v>6.7933279224215548E-2</c:v>
                  </c:pt>
                  <c:pt idx="18">
                    <c:v>0.14818493311548911</c:v>
                  </c:pt>
                </c:numCache>
              </c:numRef>
            </c:minus>
          </c:errBars>
          <c:cat>
            <c:strRef>
              <c:f>'data for Figure 8'!$B$8:$B$26</c:f>
              <c:strCache>
                <c:ptCount val="19"/>
                <c:pt idx="0">
                  <c:v>0–10</c:v>
                </c:pt>
                <c:pt idx="1">
                  <c:v>11–20</c:v>
                </c:pt>
                <c:pt idx="2">
                  <c:v>21–30</c:v>
                </c:pt>
                <c:pt idx="3">
                  <c:v>31–40</c:v>
                </c:pt>
                <c:pt idx="4">
                  <c:v>41–50</c:v>
                </c:pt>
                <c:pt idx="5">
                  <c:v>51–60</c:v>
                </c:pt>
                <c:pt idx="6">
                  <c:v>61–70</c:v>
                </c:pt>
                <c:pt idx="7">
                  <c:v>70–80</c:v>
                </c:pt>
                <c:pt idx="8">
                  <c:v>81–90</c:v>
                </c:pt>
                <c:pt idx="9">
                  <c:v>91–100</c:v>
                </c:pt>
                <c:pt idx="10">
                  <c:v>101–110</c:v>
                </c:pt>
                <c:pt idx="11">
                  <c:v>111–120</c:v>
                </c:pt>
                <c:pt idx="12">
                  <c:v>121–130</c:v>
                </c:pt>
                <c:pt idx="13">
                  <c:v>131–140</c:v>
                </c:pt>
                <c:pt idx="14">
                  <c:v>141–150</c:v>
                </c:pt>
                <c:pt idx="15">
                  <c:v>151–160</c:v>
                </c:pt>
                <c:pt idx="16">
                  <c:v>161–170</c:v>
                </c:pt>
                <c:pt idx="17">
                  <c:v>171–180</c:v>
                </c:pt>
                <c:pt idx="18">
                  <c:v>180+</c:v>
                </c:pt>
              </c:strCache>
            </c:strRef>
          </c:cat>
          <c:val>
            <c:numRef>
              <c:f>'data for Figure 8'!$D$8:$D$26</c:f>
              <c:numCache>
                <c:formatCode>#,##0.0</c:formatCode>
                <c:ptCount val="19"/>
                <c:pt idx="0">
                  <c:v>105.97606</c:v>
                </c:pt>
                <c:pt idx="1">
                  <c:v>74.384029999999996</c:v>
                </c:pt>
                <c:pt idx="2">
                  <c:v>104.28887999999999</c:v>
                </c:pt>
                <c:pt idx="3">
                  <c:v>147.92770999999999</c:v>
                </c:pt>
                <c:pt idx="4">
                  <c:v>129.18048999999999</c:v>
                </c:pt>
                <c:pt idx="5">
                  <c:v>83.905839999999998</c:v>
                </c:pt>
                <c:pt idx="6">
                  <c:v>25.798655000000004</c:v>
                </c:pt>
                <c:pt idx="7">
                  <c:v>25.798655000000004</c:v>
                </c:pt>
                <c:pt idx="8">
                  <c:v>5.4949700000000004</c:v>
                </c:pt>
                <c:pt idx="9">
                  <c:v>5.4949700000000004</c:v>
                </c:pt>
                <c:pt idx="10">
                  <c:v>1.4223875000000001</c:v>
                </c:pt>
                <c:pt idx="11">
                  <c:v>1.4223875000000001</c:v>
                </c:pt>
                <c:pt idx="12">
                  <c:v>1.4223875000000001</c:v>
                </c:pt>
                <c:pt idx="13">
                  <c:v>1.4223875000000001</c:v>
                </c:pt>
                <c:pt idx="14">
                  <c:v>0.22536250000000002</c:v>
                </c:pt>
                <c:pt idx="15">
                  <c:v>0.22536250000000002</c:v>
                </c:pt>
                <c:pt idx="16">
                  <c:v>0.22536250000000002</c:v>
                </c:pt>
                <c:pt idx="17">
                  <c:v>0.22536250000000002</c:v>
                </c:pt>
                <c:pt idx="18">
                  <c:v>0.23937999999999998</c:v>
                </c:pt>
              </c:numCache>
            </c:numRef>
          </c:val>
          <c:extLst>
            <c:ext xmlns:c16="http://schemas.microsoft.com/office/drawing/2014/chart" uri="{C3380CC4-5D6E-409C-BE32-E72D297353CC}">
              <c16:uniqueId val="{00000001-C8B8-4CB9-8C2D-20A83500AC1D}"/>
            </c:ext>
          </c:extLst>
        </c:ser>
        <c:dLbls>
          <c:showLegendKey val="0"/>
          <c:showVal val="0"/>
          <c:showCatName val="0"/>
          <c:showSerName val="0"/>
          <c:showPercent val="0"/>
          <c:showBubbleSize val="0"/>
        </c:dLbls>
        <c:gapWidth val="100"/>
        <c:axId val="158485888"/>
        <c:axId val="158561792"/>
      </c:barChart>
      <c:catAx>
        <c:axId val="158485888"/>
        <c:scaling>
          <c:orientation val="minMax"/>
        </c:scaling>
        <c:delete val="0"/>
        <c:axPos val="b"/>
        <c:title>
          <c:tx>
            <c:rich>
              <a:bodyPr/>
              <a:lstStyle/>
              <a:p>
                <a:pPr>
                  <a:defRPr/>
                </a:pPr>
                <a:r>
                  <a:rPr lang="en-US" sz="1400" baseline="0"/>
                  <a:t>Age class (years)</a:t>
                </a:r>
              </a:p>
            </c:rich>
          </c:tx>
          <c:overlay val="0"/>
        </c:title>
        <c:numFmt formatCode="General" sourceLinked="0"/>
        <c:majorTickMark val="out"/>
        <c:minorTickMark val="none"/>
        <c:tickLblPos val="nextTo"/>
        <c:txPr>
          <a:bodyPr rot="-5400000" vert="horz"/>
          <a:lstStyle/>
          <a:p>
            <a:pPr>
              <a:defRPr sz="1400" baseline="0"/>
            </a:pPr>
            <a:endParaRPr lang="en-US"/>
          </a:p>
        </c:txPr>
        <c:crossAx val="158561792"/>
        <c:crosses val="autoZero"/>
        <c:auto val="1"/>
        <c:lblAlgn val="ctr"/>
        <c:lblOffset val="100"/>
        <c:noMultiLvlLbl val="0"/>
      </c:catAx>
      <c:valAx>
        <c:axId val="158561792"/>
        <c:scaling>
          <c:orientation val="minMax"/>
        </c:scaling>
        <c:delete val="0"/>
        <c:axPos val="l"/>
        <c:majorGridlines>
          <c:spPr>
            <a:ln w="3175">
              <a:solidFill>
                <a:srgbClr val="808080"/>
              </a:solidFill>
              <a:prstDash val="lgDash"/>
            </a:ln>
          </c:spPr>
        </c:majorGridlines>
        <c:title>
          <c:tx>
            <c:rich>
              <a:bodyPr rot="-5400000" vert="horz"/>
              <a:lstStyle/>
              <a:p>
                <a:pPr>
                  <a:defRPr/>
                </a:pPr>
                <a:r>
                  <a:rPr lang="en-US" sz="1400"/>
                  <a:t>Area (thousands ha)</a:t>
                </a:r>
              </a:p>
            </c:rich>
          </c:tx>
          <c:overlay val="0"/>
        </c:title>
        <c:numFmt formatCode="#,##0.0" sourceLinked="1"/>
        <c:majorTickMark val="out"/>
        <c:minorTickMark val="none"/>
        <c:tickLblPos val="nextTo"/>
        <c:txPr>
          <a:bodyPr/>
          <a:lstStyle/>
          <a:p>
            <a:pPr>
              <a:defRPr sz="1400" baseline="0"/>
            </a:pPr>
            <a:endParaRPr lang="en-US"/>
          </a:p>
        </c:txPr>
        <c:crossAx val="158485888"/>
        <c:crosses val="autoZero"/>
        <c:crossBetween val="between"/>
      </c:valAx>
    </c:plotArea>
    <c:legend>
      <c:legendPos val="r"/>
      <c:legendEntry>
        <c:idx val="0"/>
        <c:txPr>
          <a:bodyPr/>
          <a:lstStyle/>
          <a:p>
            <a:pPr>
              <a:defRPr sz="1400" baseline="0"/>
            </a:pPr>
            <a:endParaRPr lang="en-US"/>
          </a:p>
        </c:txPr>
      </c:legendEntry>
      <c:legendEntry>
        <c:idx val="1"/>
        <c:txPr>
          <a:bodyPr/>
          <a:lstStyle/>
          <a:p>
            <a:pPr>
              <a:defRPr sz="1400" baseline="0"/>
            </a:pPr>
            <a:endParaRPr lang="en-US"/>
          </a:p>
        </c:txPr>
      </c:legendEntry>
      <c:overlay val="0"/>
    </c:legend>
    <c:plotVisOnly val="1"/>
    <c:dispBlanksAs val="gap"/>
    <c:showDLblsOverMax val="0"/>
  </c:chart>
  <c:spPr>
    <a:ln>
      <a:noFill/>
    </a:ln>
  </c:sp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GB" sz="1800" b="1" i="0" u="none" strike="noStrike" baseline="0">
                <a:effectLst/>
              </a:rPr>
              <a:t>Actual production of softwood timber volume and forecast of softwood timber availability for GB</a:t>
            </a:r>
            <a:endParaRPr lang="en-GB"/>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lineChart>
        <c:grouping val="standard"/>
        <c:varyColors val="0"/>
        <c:ser>
          <c:idx val="4"/>
          <c:order val="0"/>
          <c:tx>
            <c:strRef>
              <c:f>'data for Figure 9'!$G$9</c:f>
              <c:strCache>
                <c:ptCount val="1"/>
                <c:pt idx="0">
                  <c:v>forecast all BPDAMS</c:v>
                </c:pt>
              </c:strCache>
            </c:strRef>
          </c:tx>
          <c:spPr>
            <a:ln w="28575" cap="rnd" cmpd="sng" algn="ctr">
              <a:solidFill>
                <a:srgbClr val="772583"/>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9'!$G$10:$G$51</c:f>
              <c:numCache>
                <c:formatCode>#,##0</c:formatCode>
                <c:ptCount val="42"/>
                <c:pt idx="0">
                  <c:v>3325</c:v>
                </c:pt>
                <c:pt idx="1">
                  <c:v>3554</c:v>
                </c:pt>
                <c:pt idx="2">
                  <c:v>3783</c:v>
                </c:pt>
                <c:pt idx="3">
                  <c:v>4012</c:v>
                </c:pt>
                <c:pt idx="4">
                  <c:v>4241</c:v>
                </c:pt>
                <c:pt idx="5">
                  <c:v>4470</c:v>
                </c:pt>
                <c:pt idx="6">
                  <c:v>4599</c:v>
                </c:pt>
                <c:pt idx="7">
                  <c:v>4728</c:v>
                </c:pt>
                <c:pt idx="8">
                  <c:v>4857</c:v>
                </c:pt>
                <c:pt idx="9">
                  <c:v>4986</c:v>
                </c:pt>
                <c:pt idx="10">
                  <c:v>5115</c:v>
                </c:pt>
                <c:pt idx="11">
                  <c:v>5369.4</c:v>
                </c:pt>
                <c:pt idx="12">
                  <c:v>5623.8</c:v>
                </c:pt>
                <c:pt idx="13">
                  <c:v>5878.2000000000007</c:v>
                </c:pt>
                <c:pt idx="14">
                  <c:v>6132.6</c:v>
                </c:pt>
                <c:pt idx="15">
                  <c:v>6387</c:v>
                </c:pt>
                <c:pt idx="16">
                  <c:v>6750.4</c:v>
                </c:pt>
                <c:pt idx="17">
                  <c:v>7113.7999999999993</c:v>
                </c:pt>
                <c:pt idx="18">
                  <c:v>7477.2000000000007</c:v>
                </c:pt>
                <c:pt idx="19">
                  <c:v>7840.6</c:v>
                </c:pt>
                <c:pt idx="20">
                  <c:v>8204</c:v>
                </c:pt>
                <c:pt idx="21">
                  <c:v>8737.4</c:v>
                </c:pt>
                <c:pt idx="22">
                  <c:v>9270.7999999999993</c:v>
                </c:pt>
                <c:pt idx="23">
                  <c:v>9804.2000000000007</c:v>
                </c:pt>
                <c:pt idx="24">
                  <c:v>10337.6</c:v>
                </c:pt>
                <c:pt idx="25">
                  <c:v>10871</c:v>
                </c:pt>
                <c:pt idx="26">
                  <c:v>11012.2</c:v>
                </c:pt>
                <c:pt idx="27">
                  <c:v>11153.400000000001</c:v>
                </c:pt>
                <c:pt idx="28">
                  <c:v>11294.599999999999</c:v>
                </c:pt>
                <c:pt idx="29">
                  <c:v>11435.8</c:v>
                </c:pt>
                <c:pt idx="30">
                  <c:v>11577</c:v>
                </c:pt>
                <c:pt idx="31">
                  <c:v>11982.400000000001</c:v>
                </c:pt>
                <c:pt idx="32">
                  <c:v>12387.8</c:v>
                </c:pt>
                <c:pt idx="33">
                  <c:v>12793.2</c:v>
                </c:pt>
                <c:pt idx="34">
                  <c:v>13198.599999999999</c:v>
                </c:pt>
                <c:pt idx="35">
                  <c:v>13604</c:v>
                </c:pt>
                <c:pt idx="36">
                  <c:v>14506.974600000001</c:v>
                </c:pt>
                <c:pt idx="37">
                  <c:v>15409.949199999999</c:v>
                </c:pt>
                <c:pt idx="38">
                  <c:v>16312.9238</c:v>
                </c:pt>
                <c:pt idx="39">
                  <c:v>17215.898399999998</c:v>
                </c:pt>
                <c:pt idx="40">
                  <c:v>18118.873</c:v>
                </c:pt>
                <c:pt idx="41">
                  <c:v>18724.3426</c:v>
                </c:pt>
              </c:numCache>
            </c:numRef>
          </c:val>
          <c:smooth val="0"/>
          <c:extLst>
            <c:ext xmlns:c16="http://schemas.microsoft.com/office/drawing/2014/chart" uri="{C3380CC4-5D6E-409C-BE32-E72D297353CC}">
              <c16:uniqueId val="{00000000-86F2-4FF8-8442-126A2A636BD6}"/>
            </c:ext>
          </c:extLst>
        </c:ser>
        <c:ser>
          <c:idx val="7"/>
          <c:order val="1"/>
          <c:tx>
            <c:strRef>
              <c:f>'data for Figure 9'!$J$9</c:f>
              <c:strCache>
                <c:ptCount val="1"/>
                <c:pt idx="0">
                  <c:v>forecast all TD</c:v>
                </c:pt>
              </c:strCache>
            </c:strRef>
          </c:tx>
          <c:spPr>
            <a:ln w="28575" cap="rnd" cmpd="sng" algn="ctr">
              <a:solidFill>
                <a:srgbClr val="772583"/>
              </a:solidFill>
              <a:prstDash val="sysDash"/>
              <a:round/>
            </a:ln>
            <a:effectLst/>
          </c:spPr>
          <c:marker>
            <c:symbol val="none"/>
          </c:marker>
          <c:val>
            <c:numRef>
              <c:f>'data for Figure 9'!$J$10:$J$51</c:f>
              <c:numCache>
                <c:formatCode>#,##0</c:formatCode>
                <c:ptCount val="42"/>
                <c:pt idx="0">
                  <c:v>3325</c:v>
                </c:pt>
                <c:pt idx="1">
                  <c:v>3554</c:v>
                </c:pt>
                <c:pt idx="2">
                  <c:v>3783</c:v>
                </c:pt>
                <c:pt idx="3">
                  <c:v>4012</c:v>
                </c:pt>
                <c:pt idx="4">
                  <c:v>4241</c:v>
                </c:pt>
                <c:pt idx="5">
                  <c:v>4470</c:v>
                </c:pt>
                <c:pt idx="6">
                  <c:v>4599</c:v>
                </c:pt>
                <c:pt idx="7">
                  <c:v>4728</c:v>
                </c:pt>
                <c:pt idx="8">
                  <c:v>4857</c:v>
                </c:pt>
                <c:pt idx="9">
                  <c:v>4986</c:v>
                </c:pt>
                <c:pt idx="10">
                  <c:v>5115</c:v>
                </c:pt>
                <c:pt idx="11">
                  <c:v>5369.4</c:v>
                </c:pt>
                <c:pt idx="12">
                  <c:v>5623.8</c:v>
                </c:pt>
                <c:pt idx="13">
                  <c:v>5878.2000000000007</c:v>
                </c:pt>
                <c:pt idx="14">
                  <c:v>6132.6</c:v>
                </c:pt>
                <c:pt idx="15">
                  <c:v>6387</c:v>
                </c:pt>
                <c:pt idx="16">
                  <c:v>6750.4</c:v>
                </c:pt>
                <c:pt idx="17">
                  <c:v>7113.7999999999993</c:v>
                </c:pt>
                <c:pt idx="18">
                  <c:v>7477.2000000000007</c:v>
                </c:pt>
                <c:pt idx="19">
                  <c:v>7840.6</c:v>
                </c:pt>
                <c:pt idx="20">
                  <c:v>8204</c:v>
                </c:pt>
                <c:pt idx="21">
                  <c:v>8737.4</c:v>
                </c:pt>
                <c:pt idx="22">
                  <c:v>9270.7999999999993</c:v>
                </c:pt>
                <c:pt idx="23">
                  <c:v>9804.2000000000007</c:v>
                </c:pt>
                <c:pt idx="24">
                  <c:v>10337.6</c:v>
                </c:pt>
                <c:pt idx="25">
                  <c:v>10871</c:v>
                </c:pt>
                <c:pt idx="26">
                  <c:v>11012.2</c:v>
                </c:pt>
                <c:pt idx="27">
                  <c:v>11153.400000000001</c:v>
                </c:pt>
                <c:pt idx="28">
                  <c:v>11294.599999999999</c:v>
                </c:pt>
                <c:pt idx="29">
                  <c:v>11435.8</c:v>
                </c:pt>
                <c:pt idx="30">
                  <c:v>11577</c:v>
                </c:pt>
                <c:pt idx="31">
                  <c:v>11982.400000000001</c:v>
                </c:pt>
                <c:pt idx="32">
                  <c:v>12387.8</c:v>
                </c:pt>
                <c:pt idx="33">
                  <c:v>12793.2</c:v>
                </c:pt>
                <c:pt idx="34">
                  <c:v>13198.599999999999</c:v>
                </c:pt>
                <c:pt idx="35">
                  <c:v>13604</c:v>
                </c:pt>
                <c:pt idx="36">
                  <c:v>13698.123</c:v>
                </c:pt>
                <c:pt idx="37">
                  <c:v>13792.245999999999</c:v>
                </c:pt>
                <c:pt idx="38">
                  <c:v>13886.369000000001</c:v>
                </c:pt>
                <c:pt idx="39">
                  <c:v>13980.492</c:v>
                </c:pt>
                <c:pt idx="40">
                  <c:v>14074.615</c:v>
                </c:pt>
                <c:pt idx="41">
                  <c:v>14272.8722</c:v>
                </c:pt>
              </c:numCache>
            </c:numRef>
          </c:val>
          <c:smooth val="0"/>
          <c:extLst>
            <c:ext xmlns:c16="http://schemas.microsoft.com/office/drawing/2014/chart" uri="{C3380CC4-5D6E-409C-BE32-E72D297353CC}">
              <c16:uniqueId val="{00000002-5062-4A50-9C35-9AF470EBC99F}"/>
            </c:ext>
          </c:extLst>
        </c:ser>
        <c:ser>
          <c:idx val="5"/>
          <c:order val="2"/>
          <c:tx>
            <c:strRef>
              <c:f>'data for Figure 9'!$H$9</c:f>
              <c:strCache>
                <c:ptCount val="1"/>
                <c:pt idx="0">
                  <c:v>actual all</c:v>
                </c:pt>
              </c:strCache>
            </c:strRef>
          </c:tx>
          <c:spPr>
            <a:ln w="28575" cap="rnd" cmpd="sng" algn="ctr">
              <a:solidFill>
                <a:srgbClr val="772583"/>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9'!$H$10:$H$51</c:f>
              <c:numCache>
                <c:formatCode>#,##0</c:formatCode>
                <c:ptCount val="42"/>
                <c:pt idx="0">
                  <c:v>2934.0023999999999</c:v>
                </c:pt>
                <c:pt idx="1">
                  <c:v>3293.268</c:v>
                </c:pt>
                <c:pt idx="2">
                  <c:v>3253.3496</c:v>
                </c:pt>
                <c:pt idx="3">
                  <c:v>3542.7579999999998</c:v>
                </c:pt>
                <c:pt idx="4">
                  <c:v>3702.4315999999999</c:v>
                </c:pt>
                <c:pt idx="5">
                  <c:v>3991.8399999999997</c:v>
                </c:pt>
                <c:pt idx="6">
                  <c:v>4161.493199999999</c:v>
                </c:pt>
                <c:pt idx="7">
                  <c:v>4480.8403999999991</c:v>
                </c:pt>
                <c:pt idx="8">
                  <c:v>4959.8611999999994</c:v>
                </c:pt>
                <c:pt idx="9">
                  <c:v>5239.2899999999991</c:v>
                </c:pt>
                <c:pt idx="10">
                  <c:v>5738.2699999999995</c:v>
                </c:pt>
                <c:pt idx="11">
                  <c:v>5648.4535999999989</c:v>
                </c:pt>
                <c:pt idx="12">
                  <c:v>5728.290399999999</c:v>
                </c:pt>
                <c:pt idx="13">
                  <c:v>6127.4743999999992</c:v>
                </c:pt>
                <c:pt idx="14">
                  <c:v>6506.6992</c:v>
                </c:pt>
                <c:pt idx="15">
                  <c:v>7347.9911736999984</c:v>
                </c:pt>
                <c:pt idx="16">
                  <c:v>7615.5987632323686</c:v>
                </c:pt>
                <c:pt idx="17">
                  <c:v>7615.0851304482158</c:v>
                </c:pt>
                <c:pt idx="18">
                  <c:v>7988.5749499500544</c:v>
                </c:pt>
                <c:pt idx="19">
                  <c:v>7990.9289895337024</c:v>
                </c:pt>
                <c:pt idx="20">
                  <c:v>8503.1988329650521</c:v>
                </c:pt>
                <c:pt idx="21">
                  <c:v>8620.4907758522859</c:v>
                </c:pt>
                <c:pt idx="22">
                  <c:v>8624.3105028031696</c:v>
                </c:pt>
                <c:pt idx="23">
                  <c:v>8574.2762406492711</c:v>
                </c:pt>
                <c:pt idx="24">
                  <c:v>9093.64786726477</c:v>
                </c:pt>
                <c:pt idx="25">
                  <c:v>9431.155371096851</c:v>
                </c:pt>
                <c:pt idx="26">
                  <c:v>9375.1473885157684</c:v>
                </c:pt>
                <c:pt idx="27">
                  <c:v>9587.9199229658825</c:v>
                </c:pt>
                <c:pt idx="28">
                  <c:v>10179.01582317294</c:v>
                </c:pt>
                <c:pt idx="29">
                  <c:v>9534.77627594353</c:v>
                </c:pt>
                <c:pt idx="30">
                  <c:v>9693.6111199870575</c:v>
                </c:pt>
                <c:pt idx="31">
                  <c:v>10730.421454840001</c:v>
                </c:pt>
                <c:pt idx="32">
                  <c:v>11679.529752675295</c:v>
                </c:pt>
                <c:pt idx="33">
                  <c:v>11788.975031144706</c:v>
                </c:pt>
                <c:pt idx="34">
                  <c:v>12844.783832575293</c:v>
                </c:pt>
                <c:pt idx="35">
                  <c:v>13578.483780288232</c:v>
                </c:pt>
                <c:pt idx="36">
                  <c:v>12563.826994847059</c:v>
                </c:pt>
                <c:pt idx="37">
                  <c:v>12649.49156648706</c:v>
                </c:pt>
                <c:pt idx="38">
                  <c:v>12751.007400290358</c:v>
                </c:pt>
                <c:pt idx="39">
                  <c:v>13374.562385414943</c:v>
                </c:pt>
                <c:pt idx="40">
                  <c:v>11483.939585308384</c:v>
                </c:pt>
                <c:pt idx="41">
                  <c:v>12163.400000000001</c:v>
                </c:pt>
              </c:numCache>
            </c:numRef>
          </c:val>
          <c:smooth val="0"/>
          <c:extLst>
            <c:ext xmlns:c16="http://schemas.microsoft.com/office/drawing/2014/chart" uri="{C3380CC4-5D6E-409C-BE32-E72D297353CC}">
              <c16:uniqueId val="{00000001-86F2-4FF8-8442-126A2A636BD6}"/>
            </c:ext>
          </c:extLst>
        </c:ser>
        <c:ser>
          <c:idx val="0"/>
          <c:order val="3"/>
          <c:tx>
            <c:strRef>
              <c:f>'data for Figure 9'!$C$9</c:f>
              <c:strCache>
                <c:ptCount val="1"/>
                <c:pt idx="0">
                  <c:v>forecast PS BPDAMS</c:v>
                </c:pt>
              </c:strCache>
            </c:strRef>
          </c:tx>
          <c:spPr>
            <a:ln w="28575" cap="rnd" cmpd="sng" algn="ctr">
              <a:solidFill>
                <a:srgbClr val="80B79E"/>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9'!$C$10:$C$51</c:f>
              <c:numCache>
                <c:formatCode>#,##0</c:formatCode>
                <c:ptCount val="42"/>
                <c:pt idx="0">
                  <c:v>1090</c:v>
                </c:pt>
                <c:pt idx="1">
                  <c:v>1189</c:v>
                </c:pt>
                <c:pt idx="2">
                  <c:v>1288</c:v>
                </c:pt>
                <c:pt idx="3">
                  <c:v>1387</c:v>
                </c:pt>
                <c:pt idx="4">
                  <c:v>1486</c:v>
                </c:pt>
                <c:pt idx="5">
                  <c:v>1585</c:v>
                </c:pt>
                <c:pt idx="6">
                  <c:v>1614</c:v>
                </c:pt>
                <c:pt idx="7">
                  <c:v>1643</c:v>
                </c:pt>
                <c:pt idx="8">
                  <c:v>1672</c:v>
                </c:pt>
                <c:pt idx="9">
                  <c:v>1701</c:v>
                </c:pt>
                <c:pt idx="10">
                  <c:v>1730</c:v>
                </c:pt>
                <c:pt idx="11">
                  <c:v>1887.6</c:v>
                </c:pt>
                <c:pt idx="12">
                  <c:v>2045.2</c:v>
                </c:pt>
                <c:pt idx="13">
                  <c:v>2202.8000000000002</c:v>
                </c:pt>
                <c:pt idx="14">
                  <c:v>2360.4</c:v>
                </c:pt>
                <c:pt idx="15">
                  <c:v>2518</c:v>
                </c:pt>
                <c:pt idx="16">
                  <c:v>2702.2</c:v>
                </c:pt>
                <c:pt idx="17">
                  <c:v>2886.4</c:v>
                </c:pt>
                <c:pt idx="18">
                  <c:v>3070.6</c:v>
                </c:pt>
                <c:pt idx="19">
                  <c:v>3254.8</c:v>
                </c:pt>
                <c:pt idx="20">
                  <c:v>3439</c:v>
                </c:pt>
                <c:pt idx="21">
                  <c:v>3900.4</c:v>
                </c:pt>
                <c:pt idx="22">
                  <c:v>4361.8</c:v>
                </c:pt>
                <c:pt idx="23">
                  <c:v>4823.2</c:v>
                </c:pt>
                <c:pt idx="24">
                  <c:v>5284.6</c:v>
                </c:pt>
                <c:pt idx="25">
                  <c:v>5746</c:v>
                </c:pt>
                <c:pt idx="26">
                  <c:v>5834.4</c:v>
                </c:pt>
                <c:pt idx="27">
                  <c:v>5922.8</c:v>
                </c:pt>
                <c:pt idx="28">
                  <c:v>6011.2</c:v>
                </c:pt>
                <c:pt idx="29">
                  <c:v>6099.6</c:v>
                </c:pt>
                <c:pt idx="30">
                  <c:v>6188</c:v>
                </c:pt>
                <c:pt idx="31">
                  <c:v>6468.6</c:v>
                </c:pt>
                <c:pt idx="32">
                  <c:v>6749.2</c:v>
                </c:pt>
                <c:pt idx="33">
                  <c:v>7029.8</c:v>
                </c:pt>
                <c:pt idx="34">
                  <c:v>7310.4</c:v>
                </c:pt>
                <c:pt idx="35">
                  <c:v>7591</c:v>
                </c:pt>
                <c:pt idx="36">
                  <c:v>8493.7746000000006</c:v>
                </c:pt>
                <c:pt idx="37">
                  <c:v>9396.5491999999995</c:v>
                </c:pt>
                <c:pt idx="38">
                  <c:v>10299.3238</c:v>
                </c:pt>
                <c:pt idx="39">
                  <c:v>11202.098399999999</c:v>
                </c:pt>
                <c:pt idx="40">
                  <c:v>12104.873</c:v>
                </c:pt>
                <c:pt idx="41">
                  <c:v>12689.811799999999</c:v>
                </c:pt>
              </c:numCache>
            </c:numRef>
          </c:val>
          <c:smooth val="0"/>
          <c:extLst>
            <c:ext xmlns:c16="http://schemas.microsoft.com/office/drawing/2014/chart" uri="{C3380CC4-5D6E-409C-BE32-E72D297353CC}">
              <c16:uniqueId val="{00000002-86F2-4FF8-8442-126A2A636BD6}"/>
            </c:ext>
          </c:extLst>
        </c:ser>
        <c:ser>
          <c:idx val="6"/>
          <c:order val="4"/>
          <c:tx>
            <c:strRef>
              <c:f>'data for Figure 9'!$I$9</c:f>
              <c:strCache>
                <c:ptCount val="1"/>
                <c:pt idx="0">
                  <c:v>forecast PS TD</c:v>
                </c:pt>
              </c:strCache>
            </c:strRef>
          </c:tx>
          <c:spPr>
            <a:ln w="28575" cap="rnd" cmpd="sng" algn="ctr">
              <a:solidFill>
                <a:srgbClr val="80B79E"/>
              </a:solidFill>
              <a:prstDash val="sysDash"/>
              <a:round/>
            </a:ln>
            <a:effectLst/>
          </c:spPr>
          <c:marker>
            <c:symbol val="none"/>
          </c:marker>
          <c:val>
            <c:numRef>
              <c:f>'data for Figure 9'!$I$10:$I$51</c:f>
              <c:numCache>
                <c:formatCode>#,##0</c:formatCode>
                <c:ptCount val="42"/>
                <c:pt idx="0">
                  <c:v>1090</c:v>
                </c:pt>
                <c:pt idx="1">
                  <c:v>1189</c:v>
                </c:pt>
                <c:pt idx="2">
                  <c:v>1288</c:v>
                </c:pt>
                <c:pt idx="3">
                  <c:v>1387</c:v>
                </c:pt>
                <c:pt idx="4">
                  <c:v>1486</c:v>
                </c:pt>
                <c:pt idx="5">
                  <c:v>1585</c:v>
                </c:pt>
                <c:pt idx="6">
                  <c:v>1614</c:v>
                </c:pt>
                <c:pt idx="7">
                  <c:v>1643</c:v>
                </c:pt>
                <c:pt idx="8">
                  <c:v>1672</c:v>
                </c:pt>
                <c:pt idx="9">
                  <c:v>1701</c:v>
                </c:pt>
                <c:pt idx="10">
                  <c:v>1730</c:v>
                </c:pt>
                <c:pt idx="11">
                  <c:v>1887.6</c:v>
                </c:pt>
                <c:pt idx="12">
                  <c:v>2045.2</c:v>
                </c:pt>
                <c:pt idx="13">
                  <c:v>2202.8000000000002</c:v>
                </c:pt>
                <c:pt idx="14">
                  <c:v>2360.4</c:v>
                </c:pt>
                <c:pt idx="15">
                  <c:v>2518</c:v>
                </c:pt>
                <c:pt idx="16">
                  <c:v>2702.2</c:v>
                </c:pt>
                <c:pt idx="17">
                  <c:v>2886.4</c:v>
                </c:pt>
                <c:pt idx="18">
                  <c:v>3070.6</c:v>
                </c:pt>
                <c:pt idx="19">
                  <c:v>3254.8</c:v>
                </c:pt>
                <c:pt idx="20">
                  <c:v>3439</c:v>
                </c:pt>
                <c:pt idx="21">
                  <c:v>3900.4</c:v>
                </c:pt>
                <c:pt idx="22">
                  <c:v>4361.8</c:v>
                </c:pt>
                <c:pt idx="23">
                  <c:v>4823.2</c:v>
                </c:pt>
                <c:pt idx="24">
                  <c:v>5284.6</c:v>
                </c:pt>
                <c:pt idx="25">
                  <c:v>5746</c:v>
                </c:pt>
                <c:pt idx="26">
                  <c:v>5834.4</c:v>
                </c:pt>
                <c:pt idx="27">
                  <c:v>5922.8</c:v>
                </c:pt>
                <c:pt idx="28">
                  <c:v>6011.2</c:v>
                </c:pt>
                <c:pt idx="29">
                  <c:v>6099.6</c:v>
                </c:pt>
                <c:pt idx="30">
                  <c:v>6188</c:v>
                </c:pt>
                <c:pt idx="31">
                  <c:v>6468.6</c:v>
                </c:pt>
                <c:pt idx="32">
                  <c:v>6749.2</c:v>
                </c:pt>
                <c:pt idx="33">
                  <c:v>7029.8</c:v>
                </c:pt>
                <c:pt idx="34">
                  <c:v>7310.4</c:v>
                </c:pt>
                <c:pt idx="35">
                  <c:v>7591</c:v>
                </c:pt>
                <c:pt idx="36">
                  <c:v>7684.9229999999998</c:v>
                </c:pt>
                <c:pt idx="37">
                  <c:v>7778.8459999999995</c:v>
                </c:pt>
                <c:pt idx="38">
                  <c:v>7872.7690000000002</c:v>
                </c:pt>
                <c:pt idx="39">
                  <c:v>7966.692</c:v>
                </c:pt>
                <c:pt idx="40">
                  <c:v>8060.6149999999998</c:v>
                </c:pt>
                <c:pt idx="41">
                  <c:v>8238.3413999999993</c:v>
                </c:pt>
              </c:numCache>
            </c:numRef>
          </c:val>
          <c:smooth val="0"/>
          <c:extLst>
            <c:ext xmlns:c16="http://schemas.microsoft.com/office/drawing/2014/chart" uri="{C3380CC4-5D6E-409C-BE32-E72D297353CC}">
              <c16:uniqueId val="{00000001-5062-4A50-9C35-9AF470EBC99F}"/>
            </c:ext>
          </c:extLst>
        </c:ser>
        <c:ser>
          <c:idx val="1"/>
          <c:order val="5"/>
          <c:tx>
            <c:strRef>
              <c:f>'data for Figure 9'!$D$9</c:f>
              <c:strCache>
                <c:ptCount val="1"/>
                <c:pt idx="0">
                  <c:v>actual PS</c:v>
                </c:pt>
              </c:strCache>
            </c:strRef>
          </c:tx>
          <c:spPr>
            <a:ln w="28575" cap="rnd" cmpd="sng" algn="ctr">
              <a:solidFill>
                <a:srgbClr val="80B79E"/>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9'!$D$10:$D$51</c:f>
              <c:numCache>
                <c:formatCode>#,##0</c:formatCode>
                <c:ptCount val="42"/>
                <c:pt idx="0">
                  <c:v>878.20479999999986</c:v>
                </c:pt>
                <c:pt idx="1">
                  <c:v>888.18439999999998</c:v>
                </c:pt>
                <c:pt idx="2">
                  <c:v>728.51080000000002</c:v>
                </c:pt>
                <c:pt idx="3">
                  <c:v>858.24559999999997</c:v>
                </c:pt>
                <c:pt idx="4">
                  <c:v>938.08240000000012</c:v>
                </c:pt>
                <c:pt idx="5">
                  <c:v>1107.7356</c:v>
                </c:pt>
                <c:pt idx="6">
                  <c:v>1217.5111999999999</c:v>
                </c:pt>
                <c:pt idx="7">
                  <c:v>1337.2663999999997</c:v>
                </c:pt>
                <c:pt idx="8">
                  <c:v>1626.6747999999995</c:v>
                </c:pt>
                <c:pt idx="9">
                  <c:v>1916.0831999999998</c:v>
                </c:pt>
                <c:pt idx="10">
                  <c:v>2255.3896</c:v>
                </c:pt>
                <c:pt idx="11">
                  <c:v>2195.5119999999997</c:v>
                </c:pt>
                <c:pt idx="12">
                  <c:v>1975.9607999999998</c:v>
                </c:pt>
                <c:pt idx="13">
                  <c:v>2075.7567999999997</c:v>
                </c:pt>
                <c:pt idx="14">
                  <c:v>2375.1448</c:v>
                </c:pt>
                <c:pt idx="15">
                  <c:v>3036.8039736999995</c:v>
                </c:pt>
                <c:pt idx="16">
                  <c:v>3493.0260032323681</c:v>
                </c:pt>
                <c:pt idx="17">
                  <c:v>3332.1930903282164</c:v>
                </c:pt>
                <c:pt idx="18">
                  <c:v>3425.4946622700545</c:v>
                </c:pt>
                <c:pt idx="19">
                  <c:v>3172.1972968137029</c:v>
                </c:pt>
                <c:pt idx="20">
                  <c:v>3071.2007610450537</c:v>
                </c:pt>
                <c:pt idx="21">
                  <c:v>3101.7659880922874</c:v>
                </c:pt>
                <c:pt idx="22">
                  <c:v>3490.6954851631695</c:v>
                </c:pt>
                <c:pt idx="23">
                  <c:v>3371.1842457692715</c:v>
                </c:pt>
                <c:pt idx="24">
                  <c:v>3734.9110369047708</c:v>
                </c:pt>
                <c:pt idx="25">
                  <c:v>3923.9799744168513</c:v>
                </c:pt>
                <c:pt idx="26">
                  <c:v>4219.9255389157679</c:v>
                </c:pt>
                <c:pt idx="27">
                  <c:v>4441.8124420458826</c:v>
                </c:pt>
                <c:pt idx="28">
                  <c:v>4945.1866602929404</c:v>
                </c:pt>
                <c:pt idx="29">
                  <c:v>4633.75579550353</c:v>
                </c:pt>
                <c:pt idx="30">
                  <c:v>3956.0187348270592</c:v>
                </c:pt>
                <c:pt idx="31">
                  <c:v>5582.0975047600004</c:v>
                </c:pt>
                <c:pt idx="32">
                  <c:v>6262.8304075552951</c:v>
                </c:pt>
                <c:pt idx="33">
                  <c:v>6367.0254184647065</c:v>
                </c:pt>
                <c:pt idx="34">
                  <c:v>7110.7671380952925</c:v>
                </c:pt>
                <c:pt idx="35">
                  <c:v>8045.3624215682339</c:v>
                </c:pt>
                <c:pt idx="36">
                  <c:v>7246.9236497270595</c:v>
                </c:pt>
                <c:pt idx="37">
                  <c:v>6954.0879403270601</c:v>
                </c:pt>
                <c:pt idx="38">
                  <c:v>7368.0026268741158</c:v>
                </c:pt>
                <c:pt idx="39">
                  <c:v>8271.8850047023534</c:v>
                </c:pt>
                <c:pt idx="40">
                  <c:v>7124.9125127058833</c:v>
                </c:pt>
                <c:pt idx="41">
                  <c:v>7687.22</c:v>
                </c:pt>
              </c:numCache>
            </c:numRef>
          </c:val>
          <c:smooth val="0"/>
          <c:extLst>
            <c:ext xmlns:c16="http://schemas.microsoft.com/office/drawing/2014/chart" uri="{C3380CC4-5D6E-409C-BE32-E72D297353CC}">
              <c16:uniqueId val="{00000003-86F2-4FF8-8442-126A2A636BD6}"/>
            </c:ext>
          </c:extLst>
        </c:ser>
        <c:ser>
          <c:idx val="2"/>
          <c:order val="6"/>
          <c:tx>
            <c:strRef>
              <c:f>'data for Figure 9'!$E$9</c:f>
              <c:strCache>
                <c:ptCount val="1"/>
                <c:pt idx="0">
                  <c:v>forecast GB Public Forest Estate</c:v>
                </c:pt>
              </c:strCache>
            </c:strRef>
          </c:tx>
          <c:spPr>
            <a:ln w="28575" cap="rnd" cmpd="sng" algn="ctr">
              <a:solidFill>
                <a:srgbClr val="464F28"/>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9'!$E$10:$E$51</c:f>
              <c:numCache>
                <c:formatCode>#,##0</c:formatCode>
                <c:ptCount val="42"/>
                <c:pt idx="0">
                  <c:v>2235</c:v>
                </c:pt>
                <c:pt idx="1">
                  <c:v>2365</c:v>
                </c:pt>
                <c:pt idx="2">
                  <c:v>2495</c:v>
                </c:pt>
                <c:pt idx="3">
                  <c:v>2625</c:v>
                </c:pt>
                <c:pt idx="4">
                  <c:v>2755</c:v>
                </c:pt>
                <c:pt idx="5">
                  <c:v>2885</c:v>
                </c:pt>
                <c:pt idx="6">
                  <c:v>2985</c:v>
                </c:pt>
                <c:pt idx="7">
                  <c:v>3085</c:v>
                </c:pt>
                <c:pt idx="8">
                  <c:v>3185</c:v>
                </c:pt>
                <c:pt idx="9">
                  <c:v>3285</c:v>
                </c:pt>
                <c:pt idx="10">
                  <c:v>3385</c:v>
                </c:pt>
                <c:pt idx="11">
                  <c:v>3481.8</c:v>
                </c:pt>
                <c:pt idx="12">
                  <c:v>3578.6</c:v>
                </c:pt>
                <c:pt idx="13">
                  <c:v>3675.4</c:v>
                </c:pt>
                <c:pt idx="14">
                  <c:v>3772.2</c:v>
                </c:pt>
                <c:pt idx="15">
                  <c:v>3869</c:v>
                </c:pt>
                <c:pt idx="16">
                  <c:v>4048.2</c:v>
                </c:pt>
                <c:pt idx="17">
                  <c:v>4227.3999999999996</c:v>
                </c:pt>
                <c:pt idx="18">
                  <c:v>4406.6000000000004</c:v>
                </c:pt>
                <c:pt idx="19">
                  <c:v>4585.8</c:v>
                </c:pt>
                <c:pt idx="20">
                  <c:v>4765</c:v>
                </c:pt>
                <c:pt idx="21">
                  <c:v>4837</c:v>
                </c:pt>
                <c:pt idx="22">
                  <c:v>4909</c:v>
                </c:pt>
                <c:pt idx="23">
                  <c:v>4981</c:v>
                </c:pt>
                <c:pt idx="24">
                  <c:v>5053</c:v>
                </c:pt>
                <c:pt idx="25">
                  <c:v>5125</c:v>
                </c:pt>
                <c:pt idx="26">
                  <c:v>5177.8</c:v>
                </c:pt>
                <c:pt idx="27">
                  <c:v>5230.6000000000004</c:v>
                </c:pt>
                <c:pt idx="28">
                  <c:v>5283.4</c:v>
                </c:pt>
                <c:pt idx="29">
                  <c:v>5336.2</c:v>
                </c:pt>
                <c:pt idx="30">
                  <c:v>5389</c:v>
                </c:pt>
                <c:pt idx="31">
                  <c:v>5513.8</c:v>
                </c:pt>
                <c:pt idx="32">
                  <c:v>5638.6</c:v>
                </c:pt>
                <c:pt idx="33">
                  <c:v>5763.4</c:v>
                </c:pt>
                <c:pt idx="34">
                  <c:v>5888.2</c:v>
                </c:pt>
                <c:pt idx="35">
                  <c:v>6013</c:v>
                </c:pt>
                <c:pt idx="36">
                  <c:v>6013.2</c:v>
                </c:pt>
                <c:pt idx="37">
                  <c:v>6013.4</c:v>
                </c:pt>
                <c:pt idx="38">
                  <c:v>6013.6</c:v>
                </c:pt>
                <c:pt idx="39">
                  <c:v>6013.8</c:v>
                </c:pt>
                <c:pt idx="40">
                  <c:v>6014</c:v>
                </c:pt>
                <c:pt idx="41">
                  <c:v>6034.5308000000005</c:v>
                </c:pt>
              </c:numCache>
            </c:numRef>
          </c:val>
          <c:smooth val="0"/>
          <c:extLst>
            <c:ext xmlns:c16="http://schemas.microsoft.com/office/drawing/2014/chart" uri="{C3380CC4-5D6E-409C-BE32-E72D297353CC}">
              <c16:uniqueId val="{00000004-86F2-4FF8-8442-126A2A636BD6}"/>
            </c:ext>
          </c:extLst>
        </c:ser>
        <c:ser>
          <c:idx val="3"/>
          <c:order val="7"/>
          <c:tx>
            <c:strRef>
              <c:f>'data for Figure 9'!$F$9</c:f>
              <c:strCache>
                <c:ptCount val="1"/>
                <c:pt idx="0">
                  <c:v>actual GB Public Forest Estate</c:v>
                </c:pt>
              </c:strCache>
            </c:strRef>
          </c:tx>
          <c:spPr>
            <a:ln w="28575" cap="rnd" cmpd="sng" algn="ctr">
              <a:solidFill>
                <a:srgbClr val="464F28"/>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9'!$F$10:$F$51</c:f>
              <c:numCache>
                <c:formatCode>#,##0</c:formatCode>
                <c:ptCount val="42"/>
                <c:pt idx="0">
                  <c:v>2055.7975999999999</c:v>
                </c:pt>
                <c:pt idx="1">
                  <c:v>2405.0835999999999</c:v>
                </c:pt>
                <c:pt idx="2">
                  <c:v>2524.8388</c:v>
                </c:pt>
                <c:pt idx="3">
                  <c:v>2684.5124000000001</c:v>
                </c:pt>
                <c:pt idx="4">
                  <c:v>2764.3491999999997</c:v>
                </c:pt>
                <c:pt idx="5">
                  <c:v>2884.1043999999997</c:v>
                </c:pt>
                <c:pt idx="6">
                  <c:v>2943.9819999999991</c:v>
                </c:pt>
                <c:pt idx="7">
                  <c:v>3143.5739999999996</c:v>
                </c:pt>
                <c:pt idx="8">
                  <c:v>3333.1863999999996</c:v>
                </c:pt>
                <c:pt idx="9">
                  <c:v>3323.2067999999995</c:v>
                </c:pt>
                <c:pt idx="10">
                  <c:v>3482.8803999999996</c:v>
                </c:pt>
                <c:pt idx="11">
                  <c:v>3452.9415999999997</c:v>
                </c:pt>
                <c:pt idx="12">
                  <c:v>3752.3295999999991</c:v>
                </c:pt>
                <c:pt idx="13">
                  <c:v>4051.7175999999995</c:v>
                </c:pt>
                <c:pt idx="14">
                  <c:v>4131.5544</c:v>
                </c:pt>
                <c:pt idx="15">
                  <c:v>4311.1871999999994</c:v>
                </c:pt>
                <c:pt idx="16">
                  <c:v>4122.57276</c:v>
                </c:pt>
                <c:pt idx="17">
                  <c:v>4282.8920401199994</c:v>
                </c:pt>
                <c:pt idx="18">
                  <c:v>4563.0802876799999</c:v>
                </c:pt>
                <c:pt idx="19">
                  <c:v>4818.73169272</c:v>
                </c:pt>
                <c:pt idx="20">
                  <c:v>5431.9980719199993</c:v>
                </c:pt>
                <c:pt idx="21">
                  <c:v>5518.7247877599993</c:v>
                </c:pt>
                <c:pt idx="22">
                  <c:v>5133.6150176399997</c:v>
                </c:pt>
                <c:pt idx="23">
                  <c:v>5203.0919948799992</c:v>
                </c:pt>
                <c:pt idx="24">
                  <c:v>5358.7368303599997</c:v>
                </c:pt>
                <c:pt idx="25">
                  <c:v>5507.1753966799997</c:v>
                </c:pt>
                <c:pt idx="26">
                  <c:v>5155.2218495999996</c:v>
                </c:pt>
                <c:pt idx="27">
                  <c:v>5146.1074809199999</c:v>
                </c:pt>
                <c:pt idx="28">
                  <c:v>5233.8291628799998</c:v>
                </c:pt>
                <c:pt idx="29">
                  <c:v>4901.02048044</c:v>
                </c:pt>
                <c:pt idx="30">
                  <c:v>5737.5923851599991</c:v>
                </c:pt>
                <c:pt idx="31">
                  <c:v>5148.32395008</c:v>
                </c:pt>
                <c:pt idx="32">
                  <c:v>5416.6993451199996</c:v>
                </c:pt>
                <c:pt idx="33">
                  <c:v>5421.9496126800004</c:v>
                </c:pt>
                <c:pt idx="34">
                  <c:v>5734.0166944799994</c:v>
                </c:pt>
                <c:pt idx="35">
                  <c:v>5533.1213587199991</c:v>
                </c:pt>
                <c:pt idx="36">
                  <c:v>5316.9033451199994</c:v>
                </c:pt>
                <c:pt idx="37">
                  <c:v>5695.4036261600004</c:v>
                </c:pt>
                <c:pt idx="38">
                  <c:v>5383.0047734162426</c:v>
                </c:pt>
                <c:pt idx="39">
                  <c:v>5102.6773807125901</c:v>
                </c:pt>
                <c:pt idx="40">
                  <c:v>4359.027072602501</c:v>
                </c:pt>
                <c:pt idx="41">
                  <c:v>4476.18</c:v>
                </c:pt>
              </c:numCache>
            </c:numRef>
          </c:val>
          <c:smooth val="0"/>
          <c:extLst>
            <c:ext xmlns:c16="http://schemas.microsoft.com/office/drawing/2014/chart" uri="{C3380CC4-5D6E-409C-BE32-E72D297353CC}">
              <c16:uniqueId val="{00000005-86F2-4FF8-8442-126A2A636BD6}"/>
            </c:ext>
          </c:extLst>
        </c:ser>
        <c:dLbls>
          <c:showLegendKey val="0"/>
          <c:showVal val="0"/>
          <c:showCatName val="0"/>
          <c:showSerName val="0"/>
          <c:showPercent val="0"/>
          <c:showBubbleSize val="0"/>
        </c:dLbls>
        <c:smooth val="0"/>
        <c:axId val="164416128"/>
        <c:axId val="164516224"/>
      </c:lineChart>
      <c:catAx>
        <c:axId val="164416128"/>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64516224"/>
        <c:crosses val="autoZero"/>
        <c:auto val="1"/>
        <c:lblAlgn val="ctr"/>
        <c:lblOffset val="100"/>
        <c:noMultiLvlLbl val="0"/>
      </c:catAx>
      <c:valAx>
        <c:axId val="164516224"/>
        <c:scaling>
          <c:orientation val="minMax"/>
        </c:scaling>
        <c:delete val="0"/>
        <c:axPos val="l"/>
        <c:majorGridlines>
          <c:spPr>
            <a:ln w="3175" cap="flat" cmpd="sng" algn="ctr">
              <a:solidFill>
                <a:srgbClr val="808080"/>
              </a:solidFill>
              <a:prstDash val="lg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Volume thousands m</a:t>
                </a:r>
                <a:r>
                  <a:rPr lang="en-US" baseline="30000"/>
                  <a:t>3</a:t>
                </a:r>
                <a:r>
                  <a:rPr lang="en-US"/>
                  <a:t> overbark standing</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6441612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prstDash val="solid"/>
      <a:round/>
    </a:ln>
    <a:effectLst/>
  </c:spPr>
  <c:txPr>
    <a:bodyPr/>
    <a:lstStyle/>
    <a:p>
      <a:pPr>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4"/>
          <c:order val="0"/>
          <c:tx>
            <c:strRef>
              <c:f>'data for Figure 9'!$G$9</c:f>
              <c:strCache>
                <c:ptCount val="1"/>
                <c:pt idx="0">
                  <c:v>forecast all BPDAMS</c:v>
                </c:pt>
              </c:strCache>
            </c:strRef>
          </c:tx>
          <c:spPr>
            <a:ln w="28575" cap="rnd" cmpd="sng" algn="ctr">
              <a:solidFill>
                <a:srgbClr val="772583"/>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9'!$G$10:$G$51</c:f>
              <c:numCache>
                <c:formatCode>#,##0</c:formatCode>
                <c:ptCount val="42"/>
                <c:pt idx="0">
                  <c:v>3325</c:v>
                </c:pt>
                <c:pt idx="1">
                  <c:v>3554</c:v>
                </c:pt>
                <c:pt idx="2">
                  <c:v>3783</c:v>
                </c:pt>
                <c:pt idx="3">
                  <c:v>4012</c:v>
                </c:pt>
                <c:pt idx="4">
                  <c:v>4241</c:v>
                </c:pt>
                <c:pt idx="5">
                  <c:v>4470</c:v>
                </c:pt>
                <c:pt idx="6">
                  <c:v>4599</c:v>
                </c:pt>
                <c:pt idx="7">
                  <c:v>4728</c:v>
                </c:pt>
                <c:pt idx="8">
                  <c:v>4857</c:v>
                </c:pt>
                <c:pt idx="9">
                  <c:v>4986</c:v>
                </c:pt>
                <c:pt idx="10">
                  <c:v>5115</c:v>
                </c:pt>
                <c:pt idx="11">
                  <c:v>5369.4</c:v>
                </c:pt>
                <c:pt idx="12">
                  <c:v>5623.8</c:v>
                </c:pt>
                <c:pt idx="13">
                  <c:v>5878.2000000000007</c:v>
                </c:pt>
                <c:pt idx="14">
                  <c:v>6132.6</c:v>
                </c:pt>
                <c:pt idx="15">
                  <c:v>6387</c:v>
                </c:pt>
                <c:pt idx="16">
                  <c:v>6750.4</c:v>
                </c:pt>
                <c:pt idx="17">
                  <c:v>7113.7999999999993</c:v>
                </c:pt>
                <c:pt idx="18">
                  <c:v>7477.2000000000007</c:v>
                </c:pt>
                <c:pt idx="19">
                  <c:v>7840.6</c:v>
                </c:pt>
                <c:pt idx="20">
                  <c:v>8204</c:v>
                </c:pt>
                <c:pt idx="21">
                  <c:v>8737.4</c:v>
                </c:pt>
                <c:pt idx="22">
                  <c:v>9270.7999999999993</c:v>
                </c:pt>
                <c:pt idx="23">
                  <c:v>9804.2000000000007</c:v>
                </c:pt>
                <c:pt idx="24">
                  <c:v>10337.6</c:v>
                </c:pt>
                <c:pt idx="25">
                  <c:v>10871</c:v>
                </c:pt>
                <c:pt idx="26">
                  <c:v>11012.2</c:v>
                </c:pt>
                <c:pt idx="27">
                  <c:v>11153.400000000001</c:v>
                </c:pt>
                <c:pt idx="28">
                  <c:v>11294.599999999999</c:v>
                </c:pt>
                <c:pt idx="29">
                  <c:v>11435.8</c:v>
                </c:pt>
                <c:pt idx="30">
                  <c:v>11577</c:v>
                </c:pt>
                <c:pt idx="31">
                  <c:v>11982.400000000001</c:v>
                </c:pt>
                <c:pt idx="32">
                  <c:v>12387.8</c:v>
                </c:pt>
                <c:pt idx="33">
                  <c:v>12793.2</c:v>
                </c:pt>
                <c:pt idx="34">
                  <c:v>13198.599999999999</c:v>
                </c:pt>
                <c:pt idx="35">
                  <c:v>13604</c:v>
                </c:pt>
                <c:pt idx="36">
                  <c:v>14506.974600000001</c:v>
                </c:pt>
                <c:pt idx="37">
                  <c:v>15409.949199999999</c:v>
                </c:pt>
                <c:pt idx="38">
                  <c:v>16312.9238</c:v>
                </c:pt>
                <c:pt idx="39">
                  <c:v>17215.898399999998</c:v>
                </c:pt>
                <c:pt idx="40">
                  <c:v>18118.873</c:v>
                </c:pt>
                <c:pt idx="41">
                  <c:v>18724.3426</c:v>
                </c:pt>
              </c:numCache>
            </c:numRef>
          </c:val>
          <c:smooth val="0"/>
          <c:extLst>
            <c:ext xmlns:c16="http://schemas.microsoft.com/office/drawing/2014/chart" uri="{C3380CC4-5D6E-409C-BE32-E72D297353CC}">
              <c16:uniqueId val="{00000000-1479-41B5-BD47-600C0347A927}"/>
            </c:ext>
          </c:extLst>
        </c:ser>
        <c:ser>
          <c:idx val="7"/>
          <c:order val="1"/>
          <c:tx>
            <c:strRef>
              <c:f>'data for Figure 9'!$J$9</c:f>
              <c:strCache>
                <c:ptCount val="1"/>
                <c:pt idx="0">
                  <c:v>forecast all TD</c:v>
                </c:pt>
              </c:strCache>
            </c:strRef>
          </c:tx>
          <c:spPr>
            <a:ln w="28575" cap="rnd" cmpd="sng" algn="ctr">
              <a:solidFill>
                <a:srgbClr val="772583"/>
              </a:solidFill>
              <a:prstDash val="sysDash"/>
              <a:round/>
            </a:ln>
            <a:effectLst/>
          </c:spPr>
          <c:marker>
            <c:symbol val="none"/>
          </c:marker>
          <c:val>
            <c:numRef>
              <c:f>'data for Figure 9'!$J$10:$J$51</c:f>
              <c:numCache>
                <c:formatCode>#,##0</c:formatCode>
                <c:ptCount val="42"/>
                <c:pt idx="0">
                  <c:v>3325</c:v>
                </c:pt>
                <c:pt idx="1">
                  <c:v>3554</c:v>
                </c:pt>
                <c:pt idx="2">
                  <c:v>3783</c:v>
                </c:pt>
                <c:pt idx="3">
                  <c:v>4012</c:v>
                </c:pt>
                <c:pt idx="4">
                  <c:v>4241</c:v>
                </c:pt>
                <c:pt idx="5">
                  <c:v>4470</c:v>
                </c:pt>
                <c:pt idx="6">
                  <c:v>4599</c:v>
                </c:pt>
                <c:pt idx="7">
                  <c:v>4728</c:v>
                </c:pt>
                <c:pt idx="8">
                  <c:v>4857</c:v>
                </c:pt>
                <c:pt idx="9">
                  <c:v>4986</c:v>
                </c:pt>
                <c:pt idx="10">
                  <c:v>5115</c:v>
                </c:pt>
                <c:pt idx="11">
                  <c:v>5369.4</c:v>
                </c:pt>
                <c:pt idx="12">
                  <c:v>5623.8</c:v>
                </c:pt>
                <c:pt idx="13">
                  <c:v>5878.2000000000007</c:v>
                </c:pt>
                <c:pt idx="14">
                  <c:v>6132.6</c:v>
                </c:pt>
                <c:pt idx="15">
                  <c:v>6387</c:v>
                </c:pt>
                <c:pt idx="16">
                  <c:v>6750.4</c:v>
                </c:pt>
                <c:pt idx="17">
                  <c:v>7113.7999999999993</c:v>
                </c:pt>
                <c:pt idx="18">
                  <c:v>7477.2000000000007</c:v>
                </c:pt>
                <c:pt idx="19">
                  <c:v>7840.6</c:v>
                </c:pt>
                <c:pt idx="20">
                  <c:v>8204</c:v>
                </c:pt>
                <c:pt idx="21">
                  <c:v>8737.4</c:v>
                </c:pt>
                <c:pt idx="22">
                  <c:v>9270.7999999999993</c:v>
                </c:pt>
                <c:pt idx="23">
                  <c:v>9804.2000000000007</c:v>
                </c:pt>
                <c:pt idx="24">
                  <c:v>10337.6</c:v>
                </c:pt>
                <c:pt idx="25">
                  <c:v>10871</c:v>
                </c:pt>
                <c:pt idx="26">
                  <c:v>11012.2</c:v>
                </c:pt>
                <c:pt idx="27">
                  <c:v>11153.400000000001</c:v>
                </c:pt>
                <c:pt idx="28">
                  <c:v>11294.599999999999</c:v>
                </c:pt>
                <c:pt idx="29">
                  <c:v>11435.8</c:v>
                </c:pt>
                <c:pt idx="30">
                  <c:v>11577</c:v>
                </c:pt>
                <c:pt idx="31">
                  <c:v>11982.400000000001</c:v>
                </c:pt>
                <c:pt idx="32">
                  <c:v>12387.8</c:v>
                </c:pt>
                <c:pt idx="33">
                  <c:v>12793.2</c:v>
                </c:pt>
                <c:pt idx="34">
                  <c:v>13198.599999999999</c:v>
                </c:pt>
                <c:pt idx="35">
                  <c:v>13604</c:v>
                </c:pt>
                <c:pt idx="36">
                  <c:v>13698.123</c:v>
                </c:pt>
                <c:pt idx="37">
                  <c:v>13792.245999999999</c:v>
                </c:pt>
                <c:pt idx="38">
                  <c:v>13886.369000000001</c:v>
                </c:pt>
                <c:pt idx="39">
                  <c:v>13980.492</c:v>
                </c:pt>
                <c:pt idx="40">
                  <c:v>14074.615</c:v>
                </c:pt>
                <c:pt idx="41">
                  <c:v>14272.8722</c:v>
                </c:pt>
              </c:numCache>
            </c:numRef>
          </c:val>
          <c:smooth val="0"/>
          <c:extLst>
            <c:ext xmlns:c16="http://schemas.microsoft.com/office/drawing/2014/chart" uri="{C3380CC4-5D6E-409C-BE32-E72D297353CC}">
              <c16:uniqueId val="{00000001-1479-41B5-BD47-600C0347A927}"/>
            </c:ext>
          </c:extLst>
        </c:ser>
        <c:ser>
          <c:idx val="5"/>
          <c:order val="2"/>
          <c:tx>
            <c:strRef>
              <c:f>'data for Figure 9'!$H$9</c:f>
              <c:strCache>
                <c:ptCount val="1"/>
                <c:pt idx="0">
                  <c:v>actual all</c:v>
                </c:pt>
              </c:strCache>
            </c:strRef>
          </c:tx>
          <c:spPr>
            <a:ln w="28575" cap="rnd" cmpd="sng" algn="ctr">
              <a:solidFill>
                <a:srgbClr val="772583"/>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9'!$H$10:$H$51</c:f>
              <c:numCache>
                <c:formatCode>#,##0</c:formatCode>
                <c:ptCount val="42"/>
                <c:pt idx="0">
                  <c:v>2934.0023999999999</c:v>
                </c:pt>
                <c:pt idx="1">
                  <c:v>3293.268</c:v>
                </c:pt>
                <c:pt idx="2">
                  <c:v>3253.3496</c:v>
                </c:pt>
                <c:pt idx="3">
                  <c:v>3542.7579999999998</c:v>
                </c:pt>
                <c:pt idx="4">
                  <c:v>3702.4315999999999</c:v>
                </c:pt>
                <c:pt idx="5">
                  <c:v>3991.8399999999997</c:v>
                </c:pt>
                <c:pt idx="6">
                  <c:v>4161.493199999999</c:v>
                </c:pt>
                <c:pt idx="7">
                  <c:v>4480.8403999999991</c:v>
                </c:pt>
                <c:pt idx="8">
                  <c:v>4959.8611999999994</c:v>
                </c:pt>
                <c:pt idx="9">
                  <c:v>5239.2899999999991</c:v>
                </c:pt>
                <c:pt idx="10">
                  <c:v>5738.2699999999995</c:v>
                </c:pt>
                <c:pt idx="11">
                  <c:v>5648.4535999999989</c:v>
                </c:pt>
                <c:pt idx="12">
                  <c:v>5728.290399999999</c:v>
                </c:pt>
                <c:pt idx="13">
                  <c:v>6127.4743999999992</c:v>
                </c:pt>
                <c:pt idx="14">
                  <c:v>6506.6992</c:v>
                </c:pt>
                <c:pt idx="15">
                  <c:v>7347.9911736999984</c:v>
                </c:pt>
                <c:pt idx="16">
                  <c:v>7615.5987632323686</c:v>
                </c:pt>
                <c:pt idx="17">
                  <c:v>7615.0851304482158</c:v>
                </c:pt>
                <c:pt idx="18">
                  <c:v>7988.5749499500544</c:v>
                </c:pt>
                <c:pt idx="19">
                  <c:v>7990.9289895337024</c:v>
                </c:pt>
                <c:pt idx="20">
                  <c:v>8503.1988329650521</c:v>
                </c:pt>
                <c:pt idx="21">
                  <c:v>8620.4907758522859</c:v>
                </c:pt>
                <c:pt idx="22">
                  <c:v>8624.3105028031696</c:v>
                </c:pt>
                <c:pt idx="23">
                  <c:v>8574.2762406492711</c:v>
                </c:pt>
                <c:pt idx="24">
                  <c:v>9093.64786726477</c:v>
                </c:pt>
                <c:pt idx="25">
                  <c:v>9431.155371096851</c:v>
                </c:pt>
                <c:pt idx="26">
                  <c:v>9375.1473885157684</c:v>
                </c:pt>
                <c:pt idx="27">
                  <c:v>9587.9199229658825</c:v>
                </c:pt>
                <c:pt idx="28">
                  <c:v>10179.01582317294</c:v>
                </c:pt>
                <c:pt idx="29">
                  <c:v>9534.77627594353</c:v>
                </c:pt>
                <c:pt idx="30">
                  <c:v>9693.6111199870575</c:v>
                </c:pt>
                <c:pt idx="31">
                  <c:v>10730.421454840001</c:v>
                </c:pt>
                <c:pt idx="32">
                  <c:v>11679.529752675295</c:v>
                </c:pt>
                <c:pt idx="33">
                  <c:v>11788.975031144706</c:v>
                </c:pt>
                <c:pt idx="34">
                  <c:v>12844.783832575293</c:v>
                </c:pt>
                <c:pt idx="35">
                  <c:v>13578.483780288232</c:v>
                </c:pt>
                <c:pt idx="36">
                  <c:v>12563.826994847059</c:v>
                </c:pt>
                <c:pt idx="37">
                  <c:v>12649.49156648706</c:v>
                </c:pt>
                <c:pt idx="38">
                  <c:v>12751.007400290358</c:v>
                </c:pt>
                <c:pt idx="39">
                  <c:v>13374.562385414943</c:v>
                </c:pt>
                <c:pt idx="40">
                  <c:v>11483.939585308384</c:v>
                </c:pt>
                <c:pt idx="41">
                  <c:v>12163.400000000001</c:v>
                </c:pt>
              </c:numCache>
            </c:numRef>
          </c:val>
          <c:smooth val="0"/>
          <c:extLst>
            <c:ext xmlns:c16="http://schemas.microsoft.com/office/drawing/2014/chart" uri="{C3380CC4-5D6E-409C-BE32-E72D297353CC}">
              <c16:uniqueId val="{00000002-1479-41B5-BD47-600C0347A927}"/>
            </c:ext>
          </c:extLst>
        </c:ser>
        <c:ser>
          <c:idx val="0"/>
          <c:order val="3"/>
          <c:tx>
            <c:strRef>
              <c:f>'data for Figure 9'!$C$9</c:f>
              <c:strCache>
                <c:ptCount val="1"/>
                <c:pt idx="0">
                  <c:v>forecast PS BPDAMS</c:v>
                </c:pt>
              </c:strCache>
            </c:strRef>
          </c:tx>
          <c:spPr>
            <a:ln w="28575" cap="rnd" cmpd="sng" algn="ctr">
              <a:solidFill>
                <a:srgbClr val="80B79E"/>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9'!$C$10:$C$51</c:f>
              <c:numCache>
                <c:formatCode>#,##0</c:formatCode>
                <c:ptCount val="42"/>
                <c:pt idx="0">
                  <c:v>1090</c:v>
                </c:pt>
                <c:pt idx="1">
                  <c:v>1189</c:v>
                </c:pt>
                <c:pt idx="2">
                  <c:v>1288</c:v>
                </c:pt>
                <c:pt idx="3">
                  <c:v>1387</c:v>
                </c:pt>
                <c:pt idx="4">
                  <c:v>1486</c:v>
                </c:pt>
                <c:pt idx="5">
                  <c:v>1585</c:v>
                </c:pt>
                <c:pt idx="6">
                  <c:v>1614</c:v>
                </c:pt>
                <c:pt idx="7">
                  <c:v>1643</c:v>
                </c:pt>
                <c:pt idx="8">
                  <c:v>1672</c:v>
                </c:pt>
                <c:pt idx="9">
                  <c:v>1701</c:v>
                </c:pt>
                <c:pt idx="10">
                  <c:v>1730</c:v>
                </c:pt>
                <c:pt idx="11">
                  <c:v>1887.6</c:v>
                </c:pt>
                <c:pt idx="12">
                  <c:v>2045.2</c:v>
                </c:pt>
                <c:pt idx="13">
                  <c:v>2202.8000000000002</c:v>
                </c:pt>
                <c:pt idx="14">
                  <c:v>2360.4</c:v>
                </c:pt>
                <c:pt idx="15">
                  <c:v>2518</c:v>
                </c:pt>
                <c:pt idx="16">
                  <c:v>2702.2</c:v>
                </c:pt>
                <c:pt idx="17">
                  <c:v>2886.4</c:v>
                </c:pt>
                <c:pt idx="18">
                  <c:v>3070.6</c:v>
                </c:pt>
                <c:pt idx="19">
                  <c:v>3254.8</c:v>
                </c:pt>
                <c:pt idx="20">
                  <c:v>3439</c:v>
                </c:pt>
                <c:pt idx="21">
                  <c:v>3900.4</c:v>
                </c:pt>
                <c:pt idx="22">
                  <c:v>4361.8</c:v>
                </c:pt>
                <c:pt idx="23">
                  <c:v>4823.2</c:v>
                </c:pt>
                <c:pt idx="24">
                  <c:v>5284.6</c:v>
                </c:pt>
                <c:pt idx="25">
                  <c:v>5746</c:v>
                </c:pt>
                <c:pt idx="26">
                  <c:v>5834.4</c:v>
                </c:pt>
                <c:pt idx="27">
                  <c:v>5922.8</c:v>
                </c:pt>
                <c:pt idx="28">
                  <c:v>6011.2</c:v>
                </c:pt>
                <c:pt idx="29">
                  <c:v>6099.6</c:v>
                </c:pt>
                <c:pt idx="30">
                  <c:v>6188</c:v>
                </c:pt>
                <c:pt idx="31">
                  <c:v>6468.6</c:v>
                </c:pt>
                <c:pt idx="32">
                  <c:v>6749.2</c:v>
                </c:pt>
                <c:pt idx="33">
                  <c:v>7029.8</c:v>
                </c:pt>
                <c:pt idx="34">
                  <c:v>7310.4</c:v>
                </c:pt>
                <c:pt idx="35">
                  <c:v>7591</c:v>
                </c:pt>
                <c:pt idx="36">
                  <c:v>8493.7746000000006</c:v>
                </c:pt>
                <c:pt idx="37">
                  <c:v>9396.5491999999995</c:v>
                </c:pt>
                <c:pt idx="38">
                  <c:v>10299.3238</c:v>
                </c:pt>
                <c:pt idx="39">
                  <c:v>11202.098399999999</c:v>
                </c:pt>
                <c:pt idx="40">
                  <c:v>12104.873</c:v>
                </c:pt>
                <c:pt idx="41">
                  <c:v>12689.811799999999</c:v>
                </c:pt>
              </c:numCache>
            </c:numRef>
          </c:val>
          <c:smooth val="0"/>
          <c:extLst>
            <c:ext xmlns:c16="http://schemas.microsoft.com/office/drawing/2014/chart" uri="{C3380CC4-5D6E-409C-BE32-E72D297353CC}">
              <c16:uniqueId val="{00000003-1479-41B5-BD47-600C0347A927}"/>
            </c:ext>
          </c:extLst>
        </c:ser>
        <c:ser>
          <c:idx val="6"/>
          <c:order val="4"/>
          <c:tx>
            <c:strRef>
              <c:f>'data for Figure 9'!$I$9</c:f>
              <c:strCache>
                <c:ptCount val="1"/>
                <c:pt idx="0">
                  <c:v>forecast PS TD</c:v>
                </c:pt>
              </c:strCache>
            </c:strRef>
          </c:tx>
          <c:spPr>
            <a:ln w="28575" cap="rnd" cmpd="sng" algn="ctr">
              <a:solidFill>
                <a:srgbClr val="80B79E"/>
              </a:solidFill>
              <a:prstDash val="sysDash"/>
              <a:round/>
            </a:ln>
            <a:effectLst/>
          </c:spPr>
          <c:marker>
            <c:symbol val="none"/>
          </c:marker>
          <c:val>
            <c:numRef>
              <c:f>'data for Figure 9'!$I$10:$I$51</c:f>
              <c:numCache>
                <c:formatCode>#,##0</c:formatCode>
                <c:ptCount val="42"/>
                <c:pt idx="0">
                  <c:v>1090</c:v>
                </c:pt>
                <c:pt idx="1">
                  <c:v>1189</c:v>
                </c:pt>
                <c:pt idx="2">
                  <c:v>1288</c:v>
                </c:pt>
                <c:pt idx="3">
                  <c:v>1387</c:v>
                </c:pt>
                <c:pt idx="4">
                  <c:v>1486</c:v>
                </c:pt>
                <c:pt idx="5">
                  <c:v>1585</c:v>
                </c:pt>
                <c:pt idx="6">
                  <c:v>1614</c:v>
                </c:pt>
                <c:pt idx="7">
                  <c:v>1643</c:v>
                </c:pt>
                <c:pt idx="8">
                  <c:v>1672</c:v>
                </c:pt>
                <c:pt idx="9">
                  <c:v>1701</c:v>
                </c:pt>
                <c:pt idx="10">
                  <c:v>1730</c:v>
                </c:pt>
                <c:pt idx="11">
                  <c:v>1887.6</c:v>
                </c:pt>
                <c:pt idx="12">
                  <c:v>2045.2</c:v>
                </c:pt>
                <c:pt idx="13">
                  <c:v>2202.8000000000002</c:v>
                </c:pt>
                <c:pt idx="14">
                  <c:v>2360.4</c:v>
                </c:pt>
                <c:pt idx="15">
                  <c:v>2518</c:v>
                </c:pt>
                <c:pt idx="16">
                  <c:v>2702.2</c:v>
                </c:pt>
                <c:pt idx="17">
                  <c:v>2886.4</c:v>
                </c:pt>
                <c:pt idx="18">
                  <c:v>3070.6</c:v>
                </c:pt>
                <c:pt idx="19">
                  <c:v>3254.8</c:v>
                </c:pt>
                <c:pt idx="20">
                  <c:v>3439</c:v>
                </c:pt>
                <c:pt idx="21">
                  <c:v>3900.4</c:v>
                </c:pt>
                <c:pt idx="22">
                  <c:v>4361.8</c:v>
                </c:pt>
                <c:pt idx="23">
                  <c:v>4823.2</c:v>
                </c:pt>
                <c:pt idx="24">
                  <c:v>5284.6</c:v>
                </c:pt>
                <c:pt idx="25">
                  <c:v>5746</c:v>
                </c:pt>
                <c:pt idx="26">
                  <c:v>5834.4</c:v>
                </c:pt>
                <c:pt idx="27">
                  <c:v>5922.8</c:v>
                </c:pt>
                <c:pt idx="28">
                  <c:v>6011.2</c:v>
                </c:pt>
                <c:pt idx="29">
                  <c:v>6099.6</c:v>
                </c:pt>
                <c:pt idx="30">
                  <c:v>6188</c:v>
                </c:pt>
                <c:pt idx="31">
                  <c:v>6468.6</c:v>
                </c:pt>
                <c:pt idx="32">
                  <c:v>6749.2</c:v>
                </c:pt>
                <c:pt idx="33">
                  <c:v>7029.8</c:v>
                </c:pt>
                <c:pt idx="34">
                  <c:v>7310.4</c:v>
                </c:pt>
                <c:pt idx="35">
                  <c:v>7591</c:v>
                </c:pt>
                <c:pt idx="36">
                  <c:v>7684.9229999999998</c:v>
                </c:pt>
                <c:pt idx="37">
                  <c:v>7778.8459999999995</c:v>
                </c:pt>
                <c:pt idx="38">
                  <c:v>7872.7690000000002</c:v>
                </c:pt>
                <c:pt idx="39">
                  <c:v>7966.692</c:v>
                </c:pt>
                <c:pt idx="40">
                  <c:v>8060.6149999999998</c:v>
                </c:pt>
                <c:pt idx="41">
                  <c:v>8238.3413999999993</c:v>
                </c:pt>
              </c:numCache>
            </c:numRef>
          </c:val>
          <c:smooth val="0"/>
          <c:extLst>
            <c:ext xmlns:c16="http://schemas.microsoft.com/office/drawing/2014/chart" uri="{C3380CC4-5D6E-409C-BE32-E72D297353CC}">
              <c16:uniqueId val="{00000004-1479-41B5-BD47-600C0347A927}"/>
            </c:ext>
          </c:extLst>
        </c:ser>
        <c:ser>
          <c:idx val="1"/>
          <c:order val="5"/>
          <c:tx>
            <c:strRef>
              <c:f>'data for Figure 9'!$D$9</c:f>
              <c:strCache>
                <c:ptCount val="1"/>
                <c:pt idx="0">
                  <c:v>actual PS</c:v>
                </c:pt>
              </c:strCache>
            </c:strRef>
          </c:tx>
          <c:spPr>
            <a:ln w="28575" cap="rnd" cmpd="sng" algn="ctr">
              <a:solidFill>
                <a:srgbClr val="80B79E"/>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9'!$D$10:$D$51</c:f>
              <c:numCache>
                <c:formatCode>#,##0</c:formatCode>
                <c:ptCount val="42"/>
                <c:pt idx="0">
                  <c:v>878.20479999999986</c:v>
                </c:pt>
                <c:pt idx="1">
                  <c:v>888.18439999999998</c:v>
                </c:pt>
                <c:pt idx="2">
                  <c:v>728.51080000000002</c:v>
                </c:pt>
                <c:pt idx="3">
                  <c:v>858.24559999999997</c:v>
                </c:pt>
                <c:pt idx="4">
                  <c:v>938.08240000000012</c:v>
                </c:pt>
                <c:pt idx="5">
                  <c:v>1107.7356</c:v>
                </c:pt>
                <c:pt idx="6">
                  <c:v>1217.5111999999999</c:v>
                </c:pt>
                <c:pt idx="7">
                  <c:v>1337.2663999999997</c:v>
                </c:pt>
                <c:pt idx="8">
                  <c:v>1626.6747999999995</c:v>
                </c:pt>
                <c:pt idx="9">
                  <c:v>1916.0831999999998</c:v>
                </c:pt>
                <c:pt idx="10">
                  <c:v>2255.3896</c:v>
                </c:pt>
                <c:pt idx="11">
                  <c:v>2195.5119999999997</c:v>
                </c:pt>
                <c:pt idx="12">
                  <c:v>1975.9607999999998</c:v>
                </c:pt>
                <c:pt idx="13">
                  <c:v>2075.7567999999997</c:v>
                </c:pt>
                <c:pt idx="14">
                  <c:v>2375.1448</c:v>
                </c:pt>
                <c:pt idx="15">
                  <c:v>3036.8039736999995</c:v>
                </c:pt>
                <c:pt idx="16">
                  <c:v>3493.0260032323681</c:v>
                </c:pt>
                <c:pt idx="17">
                  <c:v>3332.1930903282164</c:v>
                </c:pt>
                <c:pt idx="18">
                  <c:v>3425.4946622700545</c:v>
                </c:pt>
                <c:pt idx="19">
                  <c:v>3172.1972968137029</c:v>
                </c:pt>
                <c:pt idx="20">
                  <c:v>3071.2007610450537</c:v>
                </c:pt>
                <c:pt idx="21">
                  <c:v>3101.7659880922874</c:v>
                </c:pt>
                <c:pt idx="22">
                  <c:v>3490.6954851631695</c:v>
                </c:pt>
                <c:pt idx="23">
                  <c:v>3371.1842457692715</c:v>
                </c:pt>
                <c:pt idx="24">
                  <c:v>3734.9110369047708</c:v>
                </c:pt>
                <c:pt idx="25">
                  <c:v>3923.9799744168513</c:v>
                </c:pt>
                <c:pt idx="26">
                  <c:v>4219.9255389157679</c:v>
                </c:pt>
                <c:pt idx="27">
                  <c:v>4441.8124420458826</c:v>
                </c:pt>
                <c:pt idx="28">
                  <c:v>4945.1866602929404</c:v>
                </c:pt>
                <c:pt idx="29">
                  <c:v>4633.75579550353</c:v>
                </c:pt>
                <c:pt idx="30">
                  <c:v>3956.0187348270592</c:v>
                </c:pt>
                <c:pt idx="31">
                  <c:v>5582.0975047600004</c:v>
                </c:pt>
                <c:pt idx="32">
                  <c:v>6262.8304075552951</c:v>
                </c:pt>
                <c:pt idx="33">
                  <c:v>6367.0254184647065</c:v>
                </c:pt>
                <c:pt idx="34">
                  <c:v>7110.7671380952925</c:v>
                </c:pt>
                <c:pt idx="35">
                  <c:v>8045.3624215682339</c:v>
                </c:pt>
                <c:pt idx="36">
                  <c:v>7246.9236497270595</c:v>
                </c:pt>
                <c:pt idx="37">
                  <c:v>6954.0879403270601</c:v>
                </c:pt>
                <c:pt idx="38">
                  <c:v>7368.0026268741158</c:v>
                </c:pt>
                <c:pt idx="39">
                  <c:v>8271.8850047023534</c:v>
                </c:pt>
                <c:pt idx="40">
                  <c:v>7124.9125127058833</c:v>
                </c:pt>
                <c:pt idx="41">
                  <c:v>7687.22</c:v>
                </c:pt>
              </c:numCache>
            </c:numRef>
          </c:val>
          <c:smooth val="0"/>
          <c:extLst>
            <c:ext xmlns:c16="http://schemas.microsoft.com/office/drawing/2014/chart" uri="{C3380CC4-5D6E-409C-BE32-E72D297353CC}">
              <c16:uniqueId val="{00000005-1479-41B5-BD47-600C0347A927}"/>
            </c:ext>
          </c:extLst>
        </c:ser>
        <c:ser>
          <c:idx val="2"/>
          <c:order val="6"/>
          <c:tx>
            <c:strRef>
              <c:f>'data for Figure 9'!$E$9</c:f>
              <c:strCache>
                <c:ptCount val="1"/>
                <c:pt idx="0">
                  <c:v>forecast GB Public Forest Estate</c:v>
                </c:pt>
              </c:strCache>
            </c:strRef>
          </c:tx>
          <c:spPr>
            <a:ln w="28575" cap="rnd" cmpd="sng" algn="ctr">
              <a:solidFill>
                <a:srgbClr val="464F28"/>
              </a:solidFill>
              <a:prstDash val="dash"/>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9'!$E$10:$E$51</c:f>
              <c:numCache>
                <c:formatCode>#,##0</c:formatCode>
                <c:ptCount val="42"/>
                <c:pt idx="0">
                  <c:v>2235</c:v>
                </c:pt>
                <c:pt idx="1">
                  <c:v>2365</c:v>
                </c:pt>
                <c:pt idx="2">
                  <c:v>2495</c:v>
                </c:pt>
                <c:pt idx="3">
                  <c:v>2625</c:v>
                </c:pt>
                <c:pt idx="4">
                  <c:v>2755</c:v>
                </c:pt>
                <c:pt idx="5">
                  <c:v>2885</c:v>
                </c:pt>
                <c:pt idx="6">
                  <c:v>2985</c:v>
                </c:pt>
                <c:pt idx="7">
                  <c:v>3085</c:v>
                </c:pt>
                <c:pt idx="8">
                  <c:v>3185</c:v>
                </c:pt>
                <c:pt idx="9">
                  <c:v>3285</c:v>
                </c:pt>
                <c:pt idx="10">
                  <c:v>3385</c:v>
                </c:pt>
                <c:pt idx="11">
                  <c:v>3481.8</c:v>
                </c:pt>
                <c:pt idx="12">
                  <c:v>3578.6</c:v>
                </c:pt>
                <c:pt idx="13">
                  <c:v>3675.4</c:v>
                </c:pt>
                <c:pt idx="14">
                  <c:v>3772.2</c:v>
                </c:pt>
                <c:pt idx="15">
                  <c:v>3869</c:v>
                </c:pt>
                <c:pt idx="16">
                  <c:v>4048.2</c:v>
                </c:pt>
                <c:pt idx="17">
                  <c:v>4227.3999999999996</c:v>
                </c:pt>
                <c:pt idx="18">
                  <c:v>4406.6000000000004</c:v>
                </c:pt>
                <c:pt idx="19">
                  <c:v>4585.8</c:v>
                </c:pt>
                <c:pt idx="20">
                  <c:v>4765</c:v>
                </c:pt>
                <c:pt idx="21">
                  <c:v>4837</c:v>
                </c:pt>
                <c:pt idx="22">
                  <c:v>4909</c:v>
                </c:pt>
                <c:pt idx="23">
                  <c:v>4981</c:v>
                </c:pt>
                <c:pt idx="24">
                  <c:v>5053</c:v>
                </c:pt>
                <c:pt idx="25">
                  <c:v>5125</c:v>
                </c:pt>
                <c:pt idx="26">
                  <c:v>5177.8</c:v>
                </c:pt>
                <c:pt idx="27">
                  <c:v>5230.6000000000004</c:v>
                </c:pt>
                <c:pt idx="28">
                  <c:v>5283.4</c:v>
                </c:pt>
                <c:pt idx="29">
                  <c:v>5336.2</c:v>
                </c:pt>
                <c:pt idx="30">
                  <c:v>5389</c:v>
                </c:pt>
                <c:pt idx="31">
                  <c:v>5513.8</c:v>
                </c:pt>
                <c:pt idx="32">
                  <c:v>5638.6</c:v>
                </c:pt>
                <c:pt idx="33">
                  <c:v>5763.4</c:v>
                </c:pt>
                <c:pt idx="34">
                  <c:v>5888.2</c:v>
                </c:pt>
                <c:pt idx="35">
                  <c:v>6013</c:v>
                </c:pt>
                <c:pt idx="36">
                  <c:v>6013.2</c:v>
                </c:pt>
                <c:pt idx="37">
                  <c:v>6013.4</c:v>
                </c:pt>
                <c:pt idx="38">
                  <c:v>6013.6</c:v>
                </c:pt>
                <c:pt idx="39">
                  <c:v>6013.8</c:v>
                </c:pt>
                <c:pt idx="40">
                  <c:v>6014</c:v>
                </c:pt>
                <c:pt idx="41">
                  <c:v>6034.5308000000005</c:v>
                </c:pt>
              </c:numCache>
            </c:numRef>
          </c:val>
          <c:smooth val="0"/>
          <c:extLst>
            <c:ext xmlns:c16="http://schemas.microsoft.com/office/drawing/2014/chart" uri="{C3380CC4-5D6E-409C-BE32-E72D297353CC}">
              <c16:uniqueId val="{00000006-1479-41B5-BD47-600C0347A927}"/>
            </c:ext>
          </c:extLst>
        </c:ser>
        <c:ser>
          <c:idx val="3"/>
          <c:order val="7"/>
          <c:tx>
            <c:strRef>
              <c:f>'data for Figure 9'!$F$9</c:f>
              <c:strCache>
                <c:ptCount val="1"/>
                <c:pt idx="0">
                  <c:v>actual GB Public Forest Estate</c:v>
                </c:pt>
              </c:strCache>
            </c:strRef>
          </c:tx>
          <c:spPr>
            <a:ln w="28575" cap="rnd" cmpd="sng" algn="ctr">
              <a:solidFill>
                <a:srgbClr val="464F28"/>
              </a:solidFill>
              <a:prstDash val="solid"/>
              <a:round/>
            </a:ln>
            <a:effectLst/>
          </c:spPr>
          <c:marker>
            <c:symbol val="none"/>
          </c:marker>
          <c:cat>
            <c:numRef>
              <c:f>'data for Figure 9'!$B$10:$B$51</c:f>
              <c:numCache>
                <c:formatCode>General</c:formatCode>
                <c:ptCount val="42"/>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pt idx="41">
                  <c:v>2021</c:v>
                </c:pt>
              </c:numCache>
            </c:numRef>
          </c:cat>
          <c:val>
            <c:numRef>
              <c:f>'data for Figure 9'!$F$10:$F$51</c:f>
              <c:numCache>
                <c:formatCode>#,##0</c:formatCode>
                <c:ptCount val="42"/>
                <c:pt idx="0">
                  <c:v>2055.7975999999999</c:v>
                </c:pt>
                <c:pt idx="1">
                  <c:v>2405.0835999999999</c:v>
                </c:pt>
                <c:pt idx="2">
                  <c:v>2524.8388</c:v>
                </c:pt>
                <c:pt idx="3">
                  <c:v>2684.5124000000001</c:v>
                </c:pt>
                <c:pt idx="4">
                  <c:v>2764.3491999999997</c:v>
                </c:pt>
                <c:pt idx="5">
                  <c:v>2884.1043999999997</c:v>
                </c:pt>
                <c:pt idx="6">
                  <c:v>2943.9819999999991</c:v>
                </c:pt>
                <c:pt idx="7">
                  <c:v>3143.5739999999996</c:v>
                </c:pt>
                <c:pt idx="8">
                  <c:v>3333.1863999999996</c:v>
                </c:pt>
                <c:pt idx="9">
                  <c:v>3323.2067999999995</c:v>
                </c:pt>
                <c:pt idx="10">
                  <c:v>3482.8803999999996</c:v>
                </c:pt>
                <c:pt idx="11">
                  <c:v>3452.9415999999997</c:v>
                </c:pt>
                <c:pt idx="12">
                  <c:v>3752.3295999999991</c:v>
                </c:pt>
                <c:pt idx="13">
                  <c:v>4051.7175999999995</c:v>
                </c:pt>
                <c:pt idx="14">
                  <c:v>4131.5544</c:v>
                </c:pt>
                <c:pt idx="15">
                  <c:v>4311.1871999999994</c:v>
                </c:pt>
                <c:pt idx="16">
                  <c:v>4122.57276</c:v>
                </c:pt>
                <c:pt idx="17">
                  <c:v>4282.8920401199994</c:v>
                </c:pt>
                <c:pt idx="18">
                  <c:v>4563.0802876799999</c:v>
                </c:pt>
                <c:pt idx="19">
                  <c:v>4818.73169272</c:v>
                </c:pt>
                <c:pt idx="20">
                  <c:v>5431.9980719199993</c:v>
                </c:pt>
                <c:pt idx="21">
                  <c:v>5518.7247877599993</c:v>
                </c:pt>
                <c:pt idx="22">
                  <c:v>5133.6150176399997</c:v>
                </c:pt>
                <c:pt idx="23">
                  <c:v>5203.0919948799992</c:v>
                </c:pt>
                <c:pt idx="24">
                  <c:v>5358.7368303599997</c:v>
                </c:pt>
                <c:pt idx="25">
                  <c:v>5507.1753966799997</c:v>
                </c:pt>
                <c:pt idx="26">
                  <c:v>5155.2218495999996</c:v>
                </c:pt>
                <c:pt idx="27">
                  <c:v>5146.1074809199999</c:v>
                </c:pt>
                <c:pt idx="28">
                  <c:v>5233.8291628799998</c:v>
                </c:pt>
                <c:pt idx="29">
                  <c:v>4901.02048044</c:v>
                </c:pt>
                <c:pt idx="30">
                  <c:v>5737.5923851599991</c:v>
                </c:pt>
                <c:pt idx="31">
                  <c:v>5148.32395008</c:v>
                </c:pt>
                <c:pt idx="32">
                  <c:v>5416.6993451199996</c:v>
                </c:pt>
                <c:pt idx="33">
                  <c:v>5421.9496126800004</c:v>
                </c:pt>
                <c:pt idx="34">
                  <c:v>5734.0166944799994</c:v>
                </c:pt>
                <c:pt idx="35">
                  <c:v>5533.1213587199991</c:v>
                </c:pt>
                <c:pt idx="36">
                  <c:v>5316.9033451199994</c:v>
                </c:pt>
                <c:pt idx="37">
                  <c:v>5695.4036261600004</c:v>
                </c:pt>
                <c:pt idx="38">
                  <c:v>5383.0047734162426</c:v>
                </c:pt>
                <c:pt idx="39">
                  <c:v>5102.6773807125901</c:v>
                </c:pt>
                <c:pt idx="40">
                  <c:v>4359.027072602501</c:v>
                </c:pt>
                <c:pt idx="41">
                  <c:v>4476.18</c:v>
                </c:pt>
              </c:numCache>
            </c:numRef>
          </c:val>
          <c:smooth val="0"/>
          <c:extLst>
            <c:ext xmlns:c16="http://schemas.microsoft.com/office/drawing/2014/chart" uri="{C3380CC4-5D6E-409C-BE32-E72D297353CC}">
              <c16:uniqueId val="{00000007-1479-41B5-BD47-600C0347A927}"/>
            </c:ext>
          </c:extLst>
        </c:ser>
        <c:dLbls>
          <c:showLegendKey val="0"/>
          <c:showVal val="0"/>
          <c:showCatName val="0"/>
          <c:showSerName val="0"/>
          <c:showPercent val="0"/>
          <c:showBubbleSize val="0"/>
        </c:dLbls>
        <c:smooth val="0"/>
        <c:axId val="164416128"/>
        <c:axId val="164516224"/>
      </c:lineChart>
      <c:catAx>
        <c:axId val="164416128"/>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5400000" spcFirstLastPara="1" vertOverflow="ellipsis" wrap="square" anchor="ctr" anchorCtr="1"/>
          <a:lstStyle/>
          <a:p>
            <a:pPr>
              <a:defRPr sz="1400" b="0" i="0" u="none" strike="noStrike" kern="1200" baseline="0">
                <a:solidFill>
                  <a:schemeClr val="tx1"/>
                </a:solidFill>
                <a:latin typeface="+mn-lt"/>
                <a:ea typeface="+mn-ea"/>
                <a:cs typeface="+mn-cs"/>
              </a:defRPr>
            </a:pPr>
            <a:endParaRPr lang="en-US"/>
          </a:p>
        </c:txPr>
        <c:crossAx val="164516224"/>
        <c:crosses val="autoZero"/>
        <c:auto val="1"/>
        <c:lblAlgn val="ctr"/>
        <c:lblOffset val="100"/>
        <c:noMultiLvlLbl val="0"/>
      </c:catAx>
      <c:valAx>
        <c:axId val="164516224"/>
        <c:scaling>
          <c:orientation val="minMax"/>
        </c:scaling>
        <c:delete val="0"/>
        <c:axPos val="l"/>
        <c:majorGridlines>
          <c:spPr>
            <a:ln w="3175" cap="flat" cmpd="sng" algn="ctr">
              <a:solidFill>
                <a:srgbClr val="808080"/>
              </a:solidFill>
              <a:prstDash val="lgDash"/>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sz="1400"/>
                  <a:t>Volume thousands m</a:t>
                </a:r>
                <a:r>
                  <a:rPr lang="en-US" sz="1400" baseline="30000"/>
                  <a:t>3</a:t>
                </a:r>
                <a:r>
                  <a:rPr lang="en-US" sz="1400"/>
                  <a:t> overbark standing</a:t>
                </a:r>
              </a:p>
            </c:rich>
          </c:tx>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crossAx val="164416128"/>
        <c:crosses val="autoZero"/>
        <c:crossBetween val="between"/>
      </c:valAx>
      <c:spPr>
        <a:solidFill>
          <a:schemeClr val="bg1"/>
        </a:solidFill>
        <a:ln>
          <a:noFill/>
        </a:ln>
        <a:effectLst/>
      </c:spPr>
    </c:plotArea>
    <c:legend>
      <c:legendPos val="r"/>
      <c:layout>
        <c:manualLayout>
          <c:xMode val="edge"/>
          <c:yMode val="edge"/>
          <c:x val="0.69788355268283364"/>
          <c:y val="0.50485704177259971"/>
          <c:w val="0.29802228150345078"/>
          <c:h val="0.38318037831477963"/>
        </c:manualLayout>
      </c:layout>
      <c:overlay val="0"/>
      <c:spPr>
        <a:solidFill>
          <a:schemeClr val="bg1"/>
        </a:solid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prstDash val="solid"/>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80069955431621"/>
          <c:y val="2.5689696311472037E-2"/>
          <c:w val="0.61286997262496745"/>
          <c:h val="0.9134360164227121"/>
        </c:manualLayout>
      </c:layout>
      <c:lineChart>
        <c:grouping val="standard"/>
        <c:varyColors val="0"/>
        <c:ser>
          <c:idx val="2"/>
          <c:order val="0"/>
          <c:tx>
            <c:strRef>
              <c:f>'Table 3'!$F$5</c:f>
              <c:strCache>
                <c:ptCount val="1"/>
                <c:pt idx="0">
                  <c:v>Total</c:v>
                </c:pt>
              </c:strCache>
            </c:strRef>
          </c:tx>
          <c:spPr>
            <a:ln>
              <a:solidFill>
                <a:srgbClr val="074F28"/>
              </a:solidFill>
            </a:ln>
          </c:spPr>
          <c:marker>
            <c:symbol val="none"/>
          </c:marker>
          <c:cat>
            <c:strRef>
              <c:f>'Table 3'!$B$38:$B$42</c:f>
              <c:strCache>
                <c:ptCount val="5"/>
                <c:pt idx="0">
                  <c:v>2022–26</c:v>
                </c:pt>
                <c:pt idx="1">
                  <c:v>2027–31</c:v>
                </c:pt>
                <c:pt idx="2">
                  <c:v>2032–36</c:v>
                </c:pt>
                <c:pt idx="3">
                  <c:v>2037–41</c:v>
                </c:pt>
                <c:pt idx="4">
                  <c:v>2042–46</c:v>
                </c:pt>
              </c:strCache>
            </c:strRef>
          </c:cat>
          <c:val>
            <c:numRef>
              <c:f>'Table 3'!$F$38:$F$42</c:f>
              <c:numCache>
                <c:formatCode>#,##0</c:formatCode>
                <c:ptCount val="5"/>
                <c:pt idx="0">
                  <c:v>15091.986456864121</c:v>
                </c:pt>
                <c:pt idx="1">
                  <c:v>16211.26123263105</c:v>
                </c:pt>
                <c:pt idx="2">
                  <c:v>17536.888998139631</c:v>
                </c:pt>
                <c:pt idx="3">
                  <c:v>18171.137719860912</c:v>
                </c:pt>
                <c:pt idx="4">
                  <c:v>15477.25465124579</c:v>
                </c:pt>
              </c:numCache>
            </c:numRef>
          </c:val>
          <c:smooth val="0"/>
          <c:extLst>
            <c:ext xmlns:c16="http://schemas.microsoft.com/office/drawing/2014/chart" uri="{C3380CC4-5D6E-409C-BE32-E72D297353CC}">
              <c16:uniqueId val="{00000000-9659-4770-9251-B4F8A3962408}"/>
            </c:ext>
          </c:extLst>
        </c:ser>
        <c:ser>
          <c:idx val="1"/>
          <c:order val="1"/>
          <c:tx>
            <c:strRef>
              <c:f>'Table 3'!$D$5:$E$5</c:f>
              <c:strCache>
                <c:ptCount val="1"/>
                <c:pt idx="0">
                  <c:v>       Private sector</c:v>
                </c:pt>
              </c:strCache>
            </c:strRef>
          </c:tx>
          <c:spPr>
            <a:ln w="28575">
              <a:solidFill>
                <a:srgbClr val="074F28"/>
              </a:solidFill>
              <a:prstDash val="lgDash"/>
            </a:ln>
          </c:spPr>
          <c:marker>
            <c:symbol val="none"/>
          </c:marker>
          <c:cat>
            <c:strRef>
              <c:f>'Table 3'!$B$38:$B$42</c:f>
              <c:strCache>
                <c:ptCount val="5"/>
                <c:pt idx="0">
                  <c:v>2022–26</c:v>
                </c:pt>
                <c:pt idx="1">
                  <c:v>2027–31</c:v>
                </c:pt>
                <c:pt idx="2">
                  <c:v>2032–36</c:v>
                </c:pt>
                <c:pt idx="3">
                  <c:v>2037–41</c:v>
                </c:pt>
                <c:pt idx="4">
                  <c:v>2042–46</c:v>
                </c:pt>
              </c:strCache>
            </c:strRef>
          </c:cat>
          <c:val>
            <c:numRef>
              <c:f>'Table 3'!$D$38:$D$42</c:f>
              <c:numCache>
                <c:formatCode>#,##0</c:formatCode>
                <c:ptCount val="5"/>
                <c:pt idx="0">
                  <c:v>8528.5255128641202</c:v>
                </c:pt>
                <c:pt idx="1">
                  <c:v>9869.8636406310507</c:v>
                </c:pt>
                <c:pt idx="2">
                  <c:v>11742.683614139631</c:v>
                </c:pt>
                <c:pt idx="3">
                  <c:v>13014.506855860911</c:v>
                </c:pt>
                <c:pt idx="4">
                  <c:v>10836.52800124579</c:v>
                </c:pt>
              </c:numCache>
            </c:numRef>
          </c:val>
          <c:smooth val="0"/>
          <c:extLst>
            <c:ext xmlns:c16="http://schemas.microsoft.com/office/drawing/2014/chart" uri="{C3380CC4-5D6E-409C-BE32-E72D297353CC}">
              <c16:uniqueId val="{00000001-9659-4770-9251-B4F8A3962408}"/>
            </c:ext>
          </c:extLst>
        </c:ser>
        <c:ser>
          <c:idx val="0"/>
          <c:order val="2"/>
          <c:tx>
            <c:strRef>
              <c:f>'Table 3'!$C$5</c:f>
              <c:strCache>
                <c:ptCount val="1"/>
                <c:pt idx="0">
                  <c:v>Public Forest Estate</c:v>
                </c:pt>
              </c:strCache>
            </c:strRef>
          </c:tx>
          <c:spPr>
            <a:ln>
              <a:solidFill>
                <a:srgbClr val="074F28"/>
              </a:solidFill>
              <a:prstDash val="sysDash"/>
            </a:ln>
          </c:spPr>
          <c:marker>
            <c:symbol val="none"/>
          </c:marker>
          <c:cat>
            <c:strRef>
              <c:f>'Table 3'!$B$38:$B$42</c:f>
              <c:strCache>
                <c:ptCount val="5"/>
                <c:pt idx="0">
                  <c:v>2022–26</c:v>
                </c:pt>
                <c:pt idx="1">
                  <c:v>2027–31</c:v>
                </c:pt>
                <c:pt idx="2">
                  <c:v>2032–36</c:v>
                </c:pt>
                <c:pt idx="3">
                  <c:v>2037–41</c:v>
                </c:pt>
                <c:pt idx="4">
                  <c:v>2042–46</c:v>
                </c:pt>
              </c:strCache>
            </c:strRef>
          </c:cat>
          <c:val>
            <c:numRef>
              <c:f>'Table 3'!$C$38:$C$42</c:f>
              <c:numCache>
                <c:formatCode>#,##0</c:formatCode>
                <c:ptCount val="5"/>
                <c:pt idx="0">
                  <c:v>6563.4609440000004</c:v>
                </c:pt>
                <c:pt idx="1">
                  <c:v>6341.3975919999993</c:v>
                </c:pt>
                <c:pt idx="2">
                  <c:v>5794.2053840000008</c:v>
                </c:pt>
                <c:pt idx="3">
                  <c:v>5156.6308639999997</c:v>
                </c:pt>
                <c:pt idx="4">
                  <c:v>4640.7266500000005</c:v>
                </c:pt>
              </c:numCache>
            </c:numRef>
          </c:val>
          <c:smooth val="0"/>
          <c:extLst>
            <c:ext xmlns:c16="http://schemas.microsoft.com/office/drawing/2014/chart" uri="{C3380CC4-5D6E-409C-BE32-E72D297353CC}">
              <c16:uniqueId val="{00000002-9659-4770-9251-B4F8A3962408}"/>
            </c:ext>
          </c:extLst>
        </c:ser>
        <c:dLbls>
          <c:showLegendKey val="0"/>
          <c:showVal val="0"/>
          <c:showCatName val="0"/>
          <c:showSerName val="0"/>
          <c:showPercent val="0"/>
          <c:showBubbleSize val="0"/>
        </c:dLbls>
        <c:smooth val="0"/>
        <c:axId val="153161728"/>
        <c:axId val="153163264"/>
      </c:lineChart>
      <c:catAx>
        <c:axId val="153161728"/>
        <c:scaling>
          <c:orientation val="minMax"/>
        </c:scaling>
        <c:delete val="0"/>
        <c:axPos val="b"/>
        <c:numFmt formatCode="General" sourceLinked="0"/>
        <c:majorTickMark val="out"/>
        <c:minorTickMark val="none"/>
        <c:tickLblPos val="nextTo"/>
        <c:txPr>
          <a:bodyPr/>
          <a:lstStyle/>
          <a:p>
            <a:pPr>
              <a:defRPr sz="1200"/>
            </a:pPr>
            <a:endParaRPr lang="en-US"/>
          </a:p>
        </c:txPr>
        <c:crossAx val="153163264"/>
        <c:crosses val="autoZero"/>
        <c:auto val="1"/>
        <c:lblAlgn val="ctr"/>
        <c:lblOffset val="100"/>
        <c:noMultiLvlLbl val="0"/>
      </c:catAx>
      <c:valAx>
        <c:axId val="153163264"/>
        <c:scaling>
          <c:orientation val="minMax"/>
        </c:scaling>
        <c:delete val="0"/>
        <c:axPos val="l"/>
        <c:majorGridlines>
          <c:spPr>
            <a:ln w="3175">
              <a:solidFill>
                <a:srgbClr val="808080"/>
              </a:solidFill>
              <a:prstDash val="lgDash"/>
            </a:ln>
          </c:spPr>
        </c:majorGridlines>
        <c:title>
          <c:tx>
            <c:rich>
              <a:bodyPr rot="-5400000" vert="horz"/>
              <a:lstStyle/>
              <a:p>
                <a:pPr>
                  <a:defRPr sz="1200" b="0"/>
                </a:pPr>
                <a:r>
                  <a:rPr lang="en-US" sz="1200" b="0"/>
                  <a:t>Average annual availability per period</a:t>
                </a:r>
              </a:p>
              <a:p>
                <a:pPr>
                  <a:defRPr sz="1200" b="0"/>
                </a:pPr>
                <a:r>
                  <a:rPr lang="en-US" sz="1200" b="0"/>
                  <a:t> (thousands of m</a:t>
                </a:r>
                <a:r>
                  <a:rPr lang="en-US" sz="1200" b="0" baseline="30000"/>
                  <a:t>3</a:t>
                </a:r>
                <a:r>
                  <a:rPr lang="en-US" sz="1200" b="0"/>
                  <a:t> overbark standing)</a:t>
                </a:r>
              </a:p>
            </c:rich>
          </c:tx>
          <c:overlay val="0"/>
        </c:title>
        <c:numFmt formatCode="#,##0" sourceLinked="1"/>
        <c:majorTickMark val="out"/>
        <c:minorTickMark val="none"/>
        <c:tickLblPos val="nextTo"/>
        <c:txPr>
          <a:bodyPr/>
          <a:lstStyle/>
          <a:p>
            <a:pPr>
              <a:defRPr sz="1200"/>
            </a:pPr>
            <a:endParaRPr lang="en-US"/>
          </a:p>
        </c:txPr>
        <c:crossAx val="153161728"/>
        <c:crosses val="autoZero"/>
        <c:crossBetween val="between"/>
      </c:valAx>
    </c:plotArea>
    <c:legend>
      <c:legendPos val="r"/>
      <c:overlay val="0"/>
      <c:spPr>
        <a:noFill/>
      </c:spPr>
      <c:txPr>
        <a:bodyPr/>
        <a:lstStyle/>
        <a:p>
          <a:pPr>
            <a:defRPr sz="1200">
              <a:solidFill>
                <a:schemeClr val="tx1"/>
              </a:solidFill>
            </a:defRPr>
          </a:pPr>
          <a:endParaRPr lang="en-US"/>
        </a:p>
      </c:txPr>
    </c:legend>
    <c:plotVisOnly val="1"/>
    <c:dispBlanksAs val="gap"/>
    <c:showDLblsOverMax val="0"/>
  </c:chart>
  <c:spPr>
    <a:noFill/>
    <a:ln>
      <a:noFill/>
    </a:ln>
  </c:spPr>
  <c:txPr>
    <a:bodyPr/>
    <a:lstStyle/>
    <a:p>
      <a:pPr>
        <a:defRPr sz="1400">
          <a:latin typeface="Verdana" panose="020B0604030504040204" pitchFamily="34" charset="0"/>
          <a:ea typeface="Verdana" panose="020B0604030504040204" pitchFamily="34" charset="0"/>
          <a:cs typeface="Verdana" panose="020B060403050404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0" i="0" u="none" strike="noStrike" baseline="0">
                <a:effectLst/>
              </a:rPr>
              <a:t>25-year forecast of softwood timber availability for Public Forest Estate and private sector estates in the UK by country</a:t>
            </a:r>
            <a:endParaRPr lang="en-GB"/>
          </a:p>
        </c:rich>
      </c:tx>
      <c:overlay val="0"/>
    </c:title>
    <c:autoTitleDeleted val="0"/>
    <c:plotArea>
      <c:layout>
        <c:manualLayout>
          <c:layoutTarget val="inner"/>
          <c:xMode val="edge"/>
          <c:yMode val="edge"/>
          <c:x val="0.11789038262668046"/>
          <c:y val="0.12033898305084746"/>
          <c:w val="0.71561530506721815"/>
          <c:h val="0.69774011299435024"/>
        </c:manualLayout>
      </c:layout>
      <c:barChart>
        <c:barDir val="col"/>
        <c:grouping val="clustered"/>
        <c:varyColors val="0"/>
        <c:ser>
          <c:idx val="0"/>
          <c:order val="0"/>
          <c:tx>
            <c:strRef>
              <c:f>'data for Figure 2'!$C$7</c:f>
              <c:strCache>
                <c:ptCount val="1"/>
                <c:pt idx="0">
                  <c:v>GB Public Forest Estate</c:v>
                </c:pt>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4685-4D62-A57B-52A35D994883}"/>
              </c:ext>
            </c:extLst>
          </c:dPt>
          <c:dPt>
            <c:idx val="1"/>
            <c:invertIfNegative val="0"/>
            <c:bubble3D val="0"/>
            <c:spPr>
              <a:solidFill>
                <a:srgbClr val="074F28"/>
              </a:solidFill>
              <a:ln w="25400">
                <a:noFill/>
              </a:ln>
            </c:spPr>
            <c:extLst>
              <c:ext xmlns:c16="http://schemas.microsoft.com/office/drawing/2014/chart" uri="{C3380CC4-5D6E-409C-BE32-E72D297353CC}">
                <c16:uniqueId val="{00000003-4685-4D62-A57B-52A35D994883}"/>
              </c:ext>
            </c:extLst>
          </c:dPt>
          <c:dPt>
            <c:idx val="2"/>
            <c:invertIfNegative val="0"/>
            <c:bubble3D val="0"/>
            <c:spPr>
              <a:solidFill>
                <a:srgbClr val="074F28"/>
              </a:solidFill>
              <a:ln w="25400">
                <a:noFill/>
              </a:ln>
            </c:spPr>
            <c:extLst>
              <c:ext xmlns:c16="http://schemas.microsoft.com/office/drawing/2014/chart" uri="{C3380CC4-5D6E-409C-BE32-E72D297353CC}">
                <c16:uniqueId val="{00000005-4685-4D62-A57B-52A35D994883}"/>
              </c:ext>
            </c:extLst>
          </c:dPt>
          <c:dPt>
            <c:idx val="3"/>
            <c:invertIfNegative val="0"/>
            <c:bubble3D val="0"/>
            <c:spPr>
              <a:solidFill>
                <a:srgbClr val="074F28"/>
              </a:solidFill>
              <a:ln w="25400">
                <a:noFill/>
              </a:ln>
            </c:spPr>
            <c:extLst>
              <c:ext xmlns:c16="http://schemas.microsoft.com/office/drawing/2014/chart" uri="{C3380CC4-5D6E-409C-BE32-E72D297353CC}">
                <c16:uniqueId val="{00000007-4685-4D62-A57B-52A35D994883}"/>
              </c:ext>
            </c:extLst>
          </c:dPt>
          <c:dPt>
            <c:idx val="4"/>
            <c:invertIfNegative val="0"/>
            <c:bubble3D val="0"/>
            <c:spPr>
              <a:solidFill>
                <a:srgbClr val="074F28"/>
              </a:solidFill>
              <a:ln w="25400">
                <a:noFill/>
              </a:ln>
            </c:spPr>
            <c:extLst>
              <c:ext xmlns:c16="http://schemas.microsoft.com/office/drawing/2014/chart" uri="{C3380CC4-5D6E-409C-BE32-E72D297353CC}">
                <c16:uniqueId val="{00000009-4685-4D62-A57B-52A35D994883}"/>
              </c:ext>
            </c:extLst>
          </c:dPt>
          <c:dPt>
            <c:idx val="5"/>
            <c:invertIfNegative val="0"/>
            <c:bubble3D val="0"/>
            <c:spPr>
              <a:solidFill>
                <a:srgbClr val="074F28"/>
              </a:solidFill>
              <a:ln w="25400">
                <a:noFill/>
              </a:ln>
            </c:spPr>
            <c:extLst>
              <c:ext xmlns:c16="http://schemas.microsoft.com/office/drawing/2014/chart" uri="{C3380CC4-5D6E-409C-BE32-E72D297353CC}">
                <c16:uniqueId val="{0000000B-4685-4D62-A57B-52A35D994883}"/>
              </c:ext>
            </c:extLst>
          </c:dPt>
          <c:dPt>
            <c:idx val="6"/>
            <c:invertIfNegative val="0"/>
            <c:bubble3D val="0"/>
            <c:spPr>
              <a:solidFill>
                <a:srgbClr val="3B9946"/>
              </a:solidFill>
              <a:ln w="25400">
                <a:noFill/>
              </a:ln>
            </c:spPr>
            <c:extLst>
              <c:ext xmlns:c16="http://schemas.microsoft.com/office/drawing/2014/chart" uri="{C3380CC4-5D6E-409C-BE32-E72D297353CC}">
                <c16:uniqueId val="{0000000D-4685-4D62-A57B-52A35D994883}"/>
              </c:ext>
            </c:extLst>
          </c:dPt>
          <c:dPt>
            <c:idx val="7"/>
            <c:invertIfNegative val="0"/>
            <c:bubble3D val="0"/>
            <c:spPr>
              <a:solidFill>
                <a:srgbClr val="3B9946"/>
              </a:solidFill>
              <a:ln w="25400">
                <a:noFill/>
              </a:ln>
            </c:spPr>
            <c:extLst>
              <c:ext xmlns:c16="http://schemas.microsoft.com/office/drawing/2014/chart" uri="{C3380CC4-5D6E-409C-BE32-E72D297353CC}">
                <c16:uniqueId val="{0000000F-4685-4D62-A57B-52A35D994883}"/>
              </c:ext>
            </c:extLst>
          </c:dPt>
          <c:dPt>
            <c:idx val="8"/>
            <c:invertIfNegative val="0"/>
            <c:bubble3D val="0"/>
            <c:spPr>
              <a:solidFill>
                <a:srgbClr val="3B9946"/>
              </a:solidFill>
              <a:ln w="25400">
                <a:noFill/>
              </a:ln>
            </c:spPr>
            <c:extLst>
              <c:ext xmlns:c16="http://schemas.microsoft.com/office/drawing/2014/chart" uri="{C3380CC4-5D6E-409C-BE32-E72D297353CC}">
                <c16:uniqueId val="{00000011-4685-4D62-A57B-52A35D994883}"/>
              </c:ext>
            </c:extLst>
          </c:dPt>
          <c:dPt>
            <c:idx val="9"/>
            <c:invertIfNegative val="0"/>
            <c:bubble3D val="0"/>
            <c:spPr>
              <a:solidFill>
                <a:srgbClr val="3B9946"/>
              </a:solidFill>
              <a:ln w="25400">
                <a:noFill/>
              </a:ln>
            </c:spPr>
            <c:extLst>
              <c:ext xmlns:c16="http://schemas.microsoft.com/office/drawing/2014/chart" uri="{C3380CC4-5D6E-409C-BE32-E72D297353CC}">
                <c16:uniqueId val="{00000013-4685-4D62-A57B-52A35D994883}"/>
              </c:ext>
            </c:extLst>
          </c:dPt>
          <c:dPt>
            <c:idx val="10"/>
            <c:invertIfNegative val="0"/>
            <c:bubble3D val="0"/>
            <c:spPr>
              <a:solidFill>
                <a:srgbClr val="3B9946"/>
              </a:solidFill>
              <a:ln w="25400">
                <a:noFill/>
              </a:ln>
            </c:spPr>
            <c:extLst>
              <c:ext xmlns:c16="http://schemas.microsoft.com/office/drawing/2014/chart" uri="{C3380CC4-5D6E-409C-BE32-E72D297353CC}">
                <c16:uniqueId val="{00000015-4685-4D62-A57B-52A35D994883}"/>
              </c:ext>
            </c:extLst>
          </c:dPt>
          <c:dPt>
            <c:idx val="11"/>
            <c:invertIfNegative val="0"/>
            <c:bubble3D val="0"/>
            <c:spPr>
              <a:solidFill>
                <a:srgbClr val="3B9946"/>
              </a:solidFill>
              <a:ln w="25400">
                <a:noFill/>
              </a:ln>
            </c:spPr>
            <c:extLst>
              <c:ext xmlns:c16="http://schemas.microsoft.com/office/drawing/2014/chart" uri="{C3380CC4-5D6E-409C-BE32-E72D297353CC}">
                <c16:uniqueId val="{00000017-4685-4D62-A57B-52A35D994883}"/>
              </c:ext>
            </c:extLst>
          </c:dPt>
          <c:dPt>
            <c:idx val="12"/>
            <c:invertIfNegative val="0"/>
            <c:bubble3D val="0"/>
            <c:spPr>
              <a:solidFill>
                <a:srgbClr val="1B4E83"/>
              </a:solidFill>
              <a:ln w="25400">
                <a:noFill/>
              </a:ln>
            </c:spPr>
            <c:extLst>
              <c:ext xmlns:c16="http://schemas.microsoft.com/office/drawing/2014/chart" uri="{C3380CC4-5D6E-409C-BE32-E72D297353CC}">
                <c16:uniqueId val="{00000019-4685-4D62-A57B-52A35D994883}"/>
              </c:ext>
            </c:extLst>
          </c:dPt>
          <c:dPt>
            <c:idx val="13"/>
            <c:invertIfNegative val="0"/>
            <c:bubble3D val="0"/>
            <c:spPr>
              <a:solidFill>
                <a:srgbClr val="1B4E83"/>
              </a:solidFill>
              <a:ln w="25400">
                <a:noFill/>
              </a:ln>
            </c:spPr>
            <c:extLst>
              <c:ext xmlns:c16="http://schemas.microsoft.com/office/drawing/2014/chart" uri="{C3380CC4-5D6E-409C-BE32-E72D297353CC}">
                <c16:uniqueId val="{0000001B-4685-4D62-A57B-52A35D994883}"/>
              </c:ext>
            </c:extLst>
          </c:dPt>
          <c:dPt>
            <c:idx val="14"/>
            <c:invertIfNegative val="0"/>
            <c:bubble3D val="0"/>
            <c:spPr>
              <a:solidFill>
                <a:srgbClr val="1B4E83"/>
              </a:solidFill>
              <a:ln w="25400">
                <a:noFill/>
              </a:ln>
            </c:spPr>
            <c:extLst>
              <c:ext xmlns:c16="http://schemas.microsoft.com/office/drawing/2014/chart" uri="{C3380CC4-5D6E-409C-BE32-E72D297353CC}">
                <c16:uniqueId val="{0000001D-4685-4D62-A57B-52A35D994883}"/>
              </c:ext>
            </c:extLst>
          </c:dPt>
          <c:dPt>
            <c:idx val="15"/>
            <c:invertIfNegative val="0"/>
            <c:bubble3D val="0"/>
            <c:spPr>
              <a:solidFill>
                <a:srgbClr val="1B4E83"/>
              </a:solidFill>
              <a:ln w="25400">
                <a:noFill/>
              </a:ln>
            </c:spPr>
            <c:extLst>
              <c:ext xmlns:c16="http://schemas.microsoft.com/office/drawing/2014/chart" uri="{C3380CC4-5D6E-409C-BE32-E72D297353CC}">
                <c16:uniqueId val="{0000001F-4685-4D62-A57B-52A35D994883}"/>
              </c:ext>
            </c:extLst>
          </c:dPt>
          <c:dPt>
            <c:idx val="16"/>
            <c:invertIfNegative val="0"/>
            <c:bubble3D val="0"/>
            <c:spPr>
              <a:solidFill>
                <a:srgbClr val="1B4E83"/>
              </a:solidFill>
              <a:ln w="25400">
                <a:noFill/>
              </a:ln>
            </c:spPr>
            <c:extLst>
              <c:ext xmlns:c16="http://schemas.microsoft.com/office/drawing/2014/chart" uri="{C3380CC4-5D6E-409C-BE32-E72D297353CC}">
                <c16:uniqueId val="{00000021-4685-4D62-A57B-52A35D994883}"/>
              </c:ext>
            </c:extLst>
          </c:dPt>
          <c:dPt>
            <c:idx val="17"/>
            <c:invertIfNegative val="0"/>
            <c:bubble3D val="0"/>
            <c:spPr>
              <a:solidFill>
                <a:srgbClr val="1B4E83"/>
              </a:solidFill>
              <a:ln w="25400">
                <a:noFill/>
              </a:ln>
            </c:spPr>
            <c:extLst>
              <c:ext xmlns:c16="http://schemas.microsoft.com/office/drawing/2014/chart" uri="{C3380CC4-5D6E-409C-BE32-E72D297353CC}">
                <c16:uniqueId val="{00000023-4685-4D62-A57B-52A35D994883}"/>
              </c:ext>
            </c:extLst>
          </c:dPt>
          <c:dPt>
            <c:idx val="18"/>
            <c:invertIfNegative val="0"/>
            <c:bubble3D val="0"/>
            <c:spPr>
              <a:solidFill>
                <a:srgbClr val="E32E1A"/>
              </a:solidFill>
              <a:ln w="25400">
                <a:noFill/>
              </a:ln>
            </c:spPr>
            <c:extLst>
              <c:ext xmlns:c16="http://schemas.microsoft.com/office/drawing/2014/chart" uri="{C3380CC4-5D6E-409C-BE32-E72D297353CC}">
                <c16:uniqueId val="{00000025-4685-4D62-A57B-52A35D994883}"/>
              </c:ext>
            </c:extLst>
          </c:dPt>
          <c:dPt>
            <c:idx val="19"/>
            <c:invertIfNegative val="0"/>
            <c:bubble3D val="0"/>
            <c:spPr>
              <a:solidFill>
                <a:srgbClr val="E32E30"/>
              </a:solidFill>
              <a:ln w="25400">
                <a:noFill/>
              </a:ln>
            </c:spPr>
            <c:extLst>
              <c:ext xmlns:c16="http://schemas.microsoft.com/office/drawing/2014/chart" uri="{C3380CC4-5D6E-409C-BE32-E72D297353CC}">
                <c16:uniqueId val="{00000027-4685-4D62-A57B-52A35D994883}"/>
              </c:ext>
            </c:extLst>
          </c:dPt>
          <c:dPt>
            <c:idx val="20"/>
            <c:invertIfNegative val="0"/>
            <c:bubble3D val="0"/>
            <c:spPr>
              <a:solidFill>
                <a:srgbClr val="E32E30"/>
              </a:solidFill>
              <a:ln w="25400">
                <a:noFill/>
              </a:ln>
            </c:spPr>
            <c:extLst>
              <c:ext xmlns:c16="http://schemas.microsoft.com/office/drawing/2014/chart" uri="{C3380CC4-5D6E-409C-BE32-E72D297353CC}">
                <c16:uniqueId val="{00000029-4685-4D62-A57B-52A35D994883}"/>
              </c:ext>
            </c:extLst>
          </c:dPt>
          <c:dPt>
            <c:idx val="21"/>
            <c:invertIfNegative val="0"/>
            <c:bubble3D val="0"/>
            <c:spPr>
              <a:solidFill>
                <a:srgbClr val="E32E30"/>
              </a:solidFill>
              <a:ln w="25400">
                <a:noFill/>
              </a:ln>
            </c:spPr>
            <c:extLst>
              <c:ext xmlns:c16="http://schemas.microsoft.com/office/drawing/2014/chart" uri="{C3380CC4-5D6E-409C-BE32-E72D297353CC}">
                <c16:uniqueId val="{0000002B-4685-4D62-A57B-52A35D994883}"/>
              </c:ext>
            </c:extLst>
          </c:dPt>
          <c:dPt>
            <c:idx val="22"/>
            <c:invertIfNegative val="0"/>
            <c:bubble3D val="0"/>
            <c:spPr>
              <a:solidFill>
                <a:srgbClr val="E32E30"/>
              </a:solidFill>
              <a:ln w="25400">
                <a:noFill/>
              </a:ln>
            </c:spPr>
            <c:extLst>
              <c:ext xmlns:c16="http://schemas.microsoft.com/office/drawing/2014/chart" uri="{C3380CC4-5D6E-409C-BE32-E72D297353CC}">
                <c16:uniqueId val="{0000002D-4685-4D62-A57B-52A35D994883}"/>
              </c:ext>
            </c:extLst>
          </c:dPt>
          <c:dPt>
            <c:idx val="23"/>
            <c:invertIfNegative val="0"/>
            <c:bubble3D val="0"/>
            <c:spPr>
              <a:solidFill>
                <a:srgbClr val="E32E30"/>
              </a:solidFill>
              <a:ln w="25400">
                <a:noFill/>
              </a:ln>
            </c:spPr>
            <c:extLst>
              <c:ext xmlns:c16="http://schemas.microsoft.com/office/drawing/2014/chart" uri="{C3380CC4-5D6E-409C-BE32-E72D297353CC}">
                <c16:uniqueId val="{0000002F-4685-4D62-A57B-52A35D994883}"/>
              </c:ext>
            </c:extLst>
          </c:dPt>
          <c:dPt>
            <c:idx val="24"/>
            <c:invertIfNegative val="0"/>
            <c:bubble3D val="0"/>
            <c:spPr>
              <a:solidFill>
                <a:srgbClr val="FF9900"/>
              </a:solidFill>
              <a:ln w="25400">
                <a:noFill/>
              </a:ln>
            </c:spPr>
            <c:extLst>
              <c:ext xmlns:c16="http://schemas.microsoft.com/office/drawing/2014/chart" uri="{C3380CC4-5D6E-409C-BE32-E72D297353CC}">
                <c16:uniqueId val="{00000031-4685-4D62-A57B-52A35D994883}"/>
              </c:ext>
            </c:extLst>
          </c:dPt>
          <c:dPt>
            <c:idx val="25"/>
            <c:invertIfNegative val="0"/>
            <c:bubble3D val="0"/>
            <c:spPr>
              <a:solidFill>
                <a:srgbClr val="FF9900"/>
              </a:solidFill>
              <a:ln w="25400">
                <a:noFill/>
              </a:ln>
            </c:spPr>
            <c:extLst>
              <c:ext xmlns:c16="http://schemas.microsoft.com/office/drawing/2014/chart" uri="{C3380CC4-5D6E-409C-BE32-E72D297353CC}">
                <c16:uniqueId val="{00000033-4685-4D62-A57B-52A35D994883}"/>
              </c:ext>
            </c:extLst>
          </c:dPt>
          <c:dPt>
            <c:idx val="26"/>
            <c:invertIfNegative val="0"/>
            <c:bubble3D val="0"/>
            <c:spPr>
              <a:solidFill>
                <a:srgbClr val="FF9900"/>
              </a:solidFill>
              <a:ln w="25400">
                <a:noFill/>
              </a:ln>
            </c:spPr>
            <c:extLst>
              <c:ext xmlns:c16="http://schemas.microsoft.com/office/drawing/2014/chart" uri="{C3380CC4-5D6E-409C-BE32-E72D297353CC}">
                <c16:uniqueId val="{00000035-4685-4D62-A57B-52A35D994883}"/>
              </c:ext>
            </c:extLst>
          </c:dPt>
          <c:dPt>
            <c:idx val="27"/>
            <c:invertIfNegative val="0"/>
            <c:bubble3D val="0"/>
            <c:spPr>
              <a:solidFill>
                <a:srgbClr val="FF9900"/>
              </a:solidFill>
              <a:ln w="25400">
                <a:noFill/>
              </a:ln>
            </c:spPr>
            <c:extLst>
              <c:ext xmlns:c16="http://schemas.microsoft.com/office/drawing/2014/chart" uri="{C3380CC4-5D6E-409C-BE32-E72D297353CC}">
                <c16:uniqueId val="{00000037-4685-4D62-A57B-52A35D994883}"/>
              </c:ext>
            </c:extLst>
          </c:dPt>
          <c:dPt>
            <c:idx val="28"/>
            <c:invertIfNegative val="0"/>
            <c:bubble3D val="0"/>
            <c:spPr>
              <a:solidFill>
                <a:srgbClr val="FF9900"/>
              </a:solidFill>
              <a:ln w="25400">
                <a:noFill/>
              </a:ln>
            </c:spPr>
            <c:extLst>
              <c:ext xmlns:c16="http://schemas.microsoft.com/office/drawing/2014/chart" uri="{C3380CC4-5D6E-409C-BE32-E72D297353CC}">
                <c16:uniqueId val="{00000039-4685-4D62-A57B-52A35D994883}"/>
              </c:ext>
            </c:extLst>
          </c:dPt>
          <c:cat>
            <c:strRef>
              <c:f>'data for Figure 2'!$B$8:$B$36</c:f>
              <c:strCache>
                <c:ptCount val="29"/>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pt idx="24">
                  <c:v>2022–26</c:v>
                </c:pt>
                <c:pt idx="25">
                  <c:v>2027–31</c:v>
                </c:pt>
                <c:pt idx="26">
                  <c:v>2032–36</c:v>
                </c:pt>
                <c:pt idx="27">
                  <c:v>2037–41</c:v>
                </c:pt>
                <c:pt idx="28">
                  <c:v>2042–46</c:v>
                </c:pt>
              </c:strCache>
            </c:strRef>
          </c:cat>
          <c:val>
            <c:numRef>
              <c:f>'data for Figure 2'!$C$8:$C$36</c:f>
              <c:numCache>
                <c:formatCode>#,##0</c:formatCode>
                <c:ptCount val="29"/>
                <c:pt idx="0">
                  <c:v>6065.3270000000002</c:v>
                </c:pt>
                <c:pt idx="1">
                  <c:v>5713.2619999999997</c:v>
                </c:pt>
                <c:pt idx="2">
                  <c:v>5096.4620000000004</c:v>
                </c:pt>
                <c:pt idx="3">
                  <c:v>4521.3419999999996</c:v>
                </c:pt>
                <c:pt idx="4">
                  <c:v>4107.143</c:v>
                </c:pt>
                <c:pt idx="6">
                  <c:v>1107.2090000000001</c:v>
                </c:pt>
                <c:pt idx="7">
                  <c:v>1158.44</c:v>
                </c:pt>
                <c:pt idx="8">
                  <c:v>1096.557</c:v>
                </c:pt>
                <c:pt idx="9">
                  <c:v>1006.353</c:v>
                </c:pt>
                <c:pt idx="10">
                  <c:v>1039.481</c:v>
                </c:pt>
                <c:pt idx="12">
                  <c:v>3673.7249999999999</c:v>
                </c:pt>
                <c:pt idx="13">
                  <c:v>3537.88</c:v>
                </c:pt>
                <c:pt idx="14">
                  <c:v>3201.3589999999999</c:v>
                </c:pt>
                <c:pt idx="15">
                  <c:v>2699.4850000000001</c:v>
                </c:pt>
                <c:pt idx="16">
                  <c:v>2610.2539999999999</c:v>
                </c:pt>
                <c:pt idx="18">
                  <c:v>1284.393</c:v>
                </c:pt>
                <c:pt idx="19">
                  <c:v>1016.942</c:v>
                </c:pt>
                <c:pt idx="20">
                  <c:v>798.54600000000005</c:v>
                </c:pt>
                <c:pt idx="21">
                  <c:v>815.50400000000002</c:v>
                </c:pt>
                <c:pt idx="22">
                  <c:v>457.40800000000002</c:v>
                </c:pt>
                <c:pt idx="24">
                  <c:v>498.13394399999999</c:v>
                </c:pt>
                <c:pt idx="25">
                  <c:v>628.13559200000009</c:v>
                </c:pt>
                <c:pt idx="26">
                  <c:v>697.74338399999999</c:v>
                </c:pt>
                <c:pt idx="27">
                  <c:v>635.28886399999999</c:v>
                </c:pt>
                <c:pt idx="28">
                  <c:v>533.58365000000003</c:v>
                </c:pt>
              </c:numCache>
            </c:numRef>
          </c:val>
          <c:extLst>
            <c:ext xmlns:c16="http://schemas.microsoft.com/office/drawing/2014/chart" uri="{C3380CC4-5D6E-409C-BE32-E72D297353CC}">
              <c16:uniqueId val="{0000003A-4685-4D62-A57B-52A35D994883}"/>
            </c:ext>
          </c:extLst>
        </c:ser>
        <c:ser>
          <c:idx val="1"/>
          <c:order val="1"/>
          <c:tx>
            <c:strRef>
              <c:f>'data for Figure 2'!$D$7</c:f>
              <c:strCache>
                <c:ptCount val="1"/>
                <c:pt idx="0">
                  <c:v>Private sector</c:v>
                </c:pt>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C-4685-4D62-A57B-52A35D994883}"/>
              </c:ext>
            </c:extLst>
          </c:dPt>
          <c:dPt>
            <c:idx val="1"/>
            <c:invertIfNegative val="0"/>
            <c:bubble3D val="0"/>
            <c:spPr>
              <a:solidFill>
                <a:srgbClr val="80B79E"/>
              </a:solidFill>
              <a:ln w="25400">
                <a:noFill/>
              </a:ln>
            </c:spPr>
            <c:extLst>
              <c:ext xmlns:c16="http://schemas.microsoft.com/office/drawing/2014/chart" uri="{C3380CC4-5D6E-409C-BE32-E72D297353CC}">
                <c16:uniqueId val="{0000003E-4685-4D62-A57B-52A35D994883}"/>
              </c:ext>
            </c:extLst>
          </c:dPt>
          <c:dPt>
            <c:idx val="2"/>
            <c:invertIfNegative val="0"/>
            <c:bubble3D val="0"/>
            <c:spPr>
              <a:solidFill>
                <a:srgbClr val="80B79E"/>
              </a:solidFill>
              <a:ln w="25400">
                <a:noFill/>
              </a:ln>
            </c:spPr>
            <c:extLst>
              <c:ext xmlns:c16="http://schemas.microsoft.com/office/drawing/2014/chart" uri="{C3380CC4-5D6E-409C-BE32-E72D297353CC}">
                <c16:uniqueId val="{00000040-4685-4D62-A57B-52A35D994883}"/>
              </c:ext>
            </c:extLst>
          </c:dPt>
          <c:dPt>
            <c:idx val="3"/>
            <c:invertIfNegative val="0"/>
            <c:bubble3D val="0"/>
            <c:spPr>
              <a:solidFill>
                <a:srgbClr val="80B79E"/>
              </a:solidFill>
              <a:ln w="25400">
                <a:noFill/>
              </a:ln>
            </c:spPr>
            <c:extLst>
              <c:ext xmlns:c16="http://schemas.microsoft.com/office/drawing/2014/chart" uri="{C3380CC4-5D6E-409C-BE32-E72D297353CC}">
                <c16:uniqueId val="{00000042-4685-4D62-A57B-52A35D994883}"/>
              </c:ext>
            </c:extLst>
          </c:dPt>
          <c:dPt>
            <c:idx val="4"/>
            <c:invertIfNegative val="0"/>
            <c:bubble3D val="0"/>
            <c:spPr>
              <a:solidFill>
                <a:srgbClr val="80B79E"/>
              </a:solidFill>
              <a:ln w="25400">
                <a:noFill/>
              </a:ln>
            </c:spPr>
            <c:extLst>
              <c:ext xmlns:c16="http://schemas.microsoft.com/office/drawing/2014/chart" uri="{C3380CC4-5D6E-409C-BE32-E72D297353CC}">
                <c16:uniqueId val="{00000044-4685-4D62-A57B-52A35D994883}"/>
              </c:ext>
            </c:extLst>
          </c:dPt>
          <c:dPt>
            <c:idx val="5"/>
            <c:invertIfNegative val="0"/>
            <c:bubble3D val="0"/>
            <c:spPr>
              <a:solidFill>
                <a:srgbClr val="80B79E"/>
              </a:solidFill>
              <a:ln w="25400">
                <a:noFill/>
              </a:ln>
            </c:spPr>
            <c:extLst>
              <c:ext xmlns:c16="http://schemas.microsoft.com/office/drawing/2014/chart" uri="{C3380CC4-5D6E-409C-BE32-E72D297353CC}">
                <c16:uniqueId val="{00000046-4685-4D62-A57B-52A35D994883}"/>
              </c:ext>
            </c:extLst>
          </c:dPt>
          <c:dPt>
            <c:idx val="6"/>
            <c:invertIfNegative val="0"/>
            <c:bubble3D val="0"/>
            <c:extLst>
              <c:ext xmlns:c16="http://schemas.microsoft.com/office/drawing/2014/chart" uri="{C3380CC4-5D6E-409C-BE32-E72D297353CC}">
                <c16:uniqueId val="{00000047-4685-4D62-A57B-52A35D994883}"/>
              </c:ext>
            </c:extLst>
          </c:dPt>
          <c:dPt>
            <c:idx val="7"/>
            <c:invertIfNegative val="0"/>
            <c:bubble3D val="0"/>
            <c:extLst>
              <c:ext xmlns:c16="http://schemas.microsoft.com/office/drawing/2014/chart" uri="{C3380CC4-5D6E-409C-BE32-E72D297353CC}">
                <c16:uniqueId val="{00000048-4685-4D62-A57B-52A35D994883}"/>
              </c:ext>
            </c:extLst>
          </c:dPt>
          <c:dPt>
            <c:idx val="8"/>
            <c:invertIfNegative val="0"/>
            <c:bubble3D val="0"/>
            <c:extLst>
              <c:ext xmlns:c16="http://schemas.microsoft.com/office/drawing/2014/chart" uri="{C3380CC4-5D6E-409C-BE32-E72D297353CC}">
                <c16:uniqueId val="{00000049-4685-4D62-A57B-52A35D994883}"/>
              </c:ext>
            </c:extLst>
          </c:dPt>
          <c:dPt>
            <c:idx val="9"/>
            <c:invertIfNegative val="0"/>
            <c:bubble3D val="0"/>
            <c:extLst>
              <c:ext xmlns:c16="http://schemas.microsoft.com/office/drawing/2014/chart" uri="{C3380CC4-5D6E-409C-BE32-E72D297353CC}">
                <c16:uniqueId val="{0000004A-4685-4D62-A57B-52A35D994883}"/>
              </c:ext>
            </c:extLst>
          </c:dPt>
          <c:dPt>
            <c:idx val="12"/>
            <c:invertIfNegative val="0"/>
            <c:bubble3D val="0"/>
            <c:spPr>
              <a:solidFill>
                <a:srgbClr val="8DA6C1"/>
              </a:solidFill>
              <a:ln w="25400">
                <a:noFill/>
              </a:ln>
            </c:spPr>
            <c:extLst>
              <c:ext xmlns:c16="http://schemas.microsoft.com/office/drawing/2014/chart" uri="{C3380CC4-5D6E-409C-BE32-E72D297353CC}">
                <c16:uniqueId val="{0000004C-4685-4D62-A57B-52A35D994883}"/>
              </c:ext>
            </c:extLst>
          </c:dPt>
          <c:dPt>
            <c:idx val="13"/>
            <c:invertIfNegative val="0"/>
            <c:bubble3D val="0"/>
            <c:spPr>
              <a:solidFill>
                <a:srgbClr val="8DA6C1"/>
              </a:solidFill>
              <a:ln w="25400">
                <a:noFill/>
              </a:ln>
            </c:spPr>
            <c:extLst>
              <c:ext xmlns:c16="http://schemas.microsoft.com/office/drawing/2014/chart" uri="{C3380CC4-5D6E-409C-BE32-E72D297353CC}">
                <c16:uniqueId val="{0000004E-4685-4D62-A57B-52A35D994883}"/>
              </c:ext>
            </c:extLst>
          </c:dPt>
          <c:dPt>
            <c:idx val="14"/>
            <c:invertIfNegative val="0"/>
            <c:bubble3D val="0"/>
            <c:spPr>
              <a:solidFill>
                <a:srgbClr val="8DA6C1"/>
              </a:solidFill>
              <a:ln w="25400">
                <a:noFill/>
              </a:ln>
            </c:spPr>
            <c:extLst>
              <c:ext xmlns:c16="http://schemas.microsoft.com/office/drawing/2014/chart" uri="{C3380CC4-5D6E-409C-BE32-E72D297353CC}">
                <c16:uniqueId val="{00000050-4685-4D62-A57B-52A35D994883}"/>
              </c:ext>
            </c:extLst>
          </c:dPt>
          <c:dPt>
            <c:idx val="15"/>
            <c:invertIfNegative val="0"/>
            <c:bubble3D val="0"/>
            <c:spPr>
              <a:solidFill>
                <a:srgbClr val="8DA6C1"/>
              </a:solidFill>
              <a:ln w="25400">
                <a:noFill/>
              </a:ln>
            </c:spPr>
            <c:extLst>
              <c:ext xmlns:c16="http://schemas.microsoft.com/office/drawing/2014/chart" uri="{C3380CC4-5D6E-409C-BE32-E72D297353CC}">
                <c16:uniqueId val="{00000052-4685-4D62-A57B-52A35D994883}"/>
              </c:ext>
            </c:extLst>
          </c:dPt>
          <c:dPt>
            <c:idx val="16"/>
            <c:invertIfNegative val="0"/>
            <c:bubble3D val="0"/>
            <c:spPr>
              <a:solidFill>
                <a:srgbClr val="8DA6C1"/>
              </a:solidFill>
              <a:ln w="25400">
                <a:noFill/>
              </a:ln>
            </c:spPr>
            <c:extLst>
              <c:ext xmlns:c16="http://schemas.microsoft.com/office/drawing/2014/chart" uri="{C3380CC4-5D6E-409C-BE32-E72D297353CC}">
                <c16:uniqueId val="{00000054-4685-4D62-A57B-52A35D994883}"/>
              </c:ext>
            </c:extLst>
          </c:dPt>
          <c:dPt>
            <c:idx val="17"/>
            <c:invertIfNegative val="0"/>
            <c:bubble3D val="0"/>
            <c:spPr>
              <a:solidFill>
                <a:srgbClr val="8DA6C1"/>
              </a:solidFill>
              <a:ln w="25400">
                <a:noFill/>
              </a:ln>
            </c:spPr>
            <c:extLst>
              <c:ext xmlns:c16="http://schemas.microsoft.com/office/drawing/2014/chart" uri="{C3380CC4-5D6E-409C-BE32-E72D297353CC}">
                <c16:uniqueId val="{00000056-4685-4D62-A57B-52A35D994883}"/>
              </c:ext>
            </c:extLst>
          </c:dPt>
          <c:dPt>
            <c:idx val="18"/>
            <c:invertIfNegative val="0"/>
            <c:bubble3D val="0"/>
            <c:spPr>
              <a:solidFill>
                <a:srgbClr val="F19698"/>
              </a:solidFill>
              <a:ln w="25400">
                <a:noFill/>
              </a:ln>
            </c:spPr>
            <c:extLst>
              <c:ext xmlns:c16="http://schemas.microsoft.com/office/drawing/2014/chart" uri="{C3380CC4-5D6E-409C-BE32-E72D297353CC}">
                <c16:uniqueId val="{00000058-4685-4D62-A57B-52A35D994883}"/>
              </c:ext>
            </c:extLst>
          </c:dPt>
          <c:dPt>
            <c:idx val="19"/>
            <c:invertIfNegative val="0"/>
            <c:bubble3D val="0"/>
            <c:spPr>
              <a:solidFill>
                <a:srgbClr val="F19698"/>
              </a:solidFill>
              <a:ln w="25400">
                <a:noFill/>
              </a:ln>
            </c:spPr>
            <c:extLst>
              <c:ext xmlns:c16="http://schemas.microsoft.com/office/drawing/2014/chart" uri="{C3380CC4-5D6E-409C-BE32-E72D297353CC}">
                <c16:uniqueId val="{0000005A-4685-4D62-A57B-52A35D994883}"/>
              </c:ext>
            </c:extLst>
          </c:dPt>
          <c:dPt>
            <c:idx val="20"/>
            <c:invertIfNegative val="0"/>
            <c:bubble3D val="0"/>
            <c:spPr>
              <a:solidFill>
                <a:srgbClr val="F19698"/>
              </a:solidFill>
              <a:ln w="25400">
                <a:noFill/>
              </a:ln>
            </c:spPr>
            <c:extLst>
              <c:ext xmlns:c16="http://schemas.microsoft.com/office/drawing/2014/chart" uri="{C3380CC4-5D6E-409C-BE32-E72D297353CC}">
                <c16:uniqueId val="{0000005C-4685-4D62-A57B-52A35D994883}"/>
              </c:ext>
            </c:extLst>
          </c:dPt>
          <c:dPt>
            <c:idx val="21"/>
            <c:invertIfNegative val="0"/>
            <c:bubble3D val="0"/>
            <c:spPr>
              <a:solidFill>
                <a:srgbClr val="F19698"/>
              </a:solidFill>
              <a:ln w="25400">
                <a:noFill/>
              </a:ln>
            </c:spPr>
            <c:extLst>
              <c:ext xmlns:c16="http://schemas.microsoft.com/office/drawing/2014/chart" uri="{C3380CC4-5D6E-409C-BE32-E72D297353CC}">
                <c16:uniqueId val="{0000005E-4685-4D62-A57B-52A35D994883}"/>
              </c:ext>
            </c:extLst>
          </c:dPt>
          <c:dPt>
            <c:idx val="22"/>
            <c:invertIfNegative val="0"/>
            <c:bubble3D val="0"/>
            <c:spPr>
              <a:solidFill>
                <a:srgbClr val="F19698"/>
              </a:solidFill>
              <a:ln w="25400">
                <a:noFill/>
              </a:ln>
            </c:spPr>
            <c:extLst>
              <c:ext xmlns:c16="http://schemas.microsoft.com/office/drawing/2014/chart" uri="{C3380CC4-5D6E-409C-BE32-E72D297353CC}">
                <c16:uniqueId val="{00000060-4685-4D62-A57B-52A35D994883}"/>
              </c:ext>
            </c:extLst>
          </c:dPt>
          <c:dPt>
            <c:idx val="23"/>
            <c:invertIfNegative val="0"/>
            <c:bubble3D val="0"/>
            <c:spPr>
              <a:solidFill>
                <a:srgbClr val="F19698"/>
              </a:solidFill>
              <a:ln w="25400">
                <a:noFill/>
              </a:ln>
            </c:spPr>
            <c:extLst>
              <c:ext xmlns:c16="http://schemas.microsoft.com/office/drawing/2014/chart" uri="{C3380CC4-5D6E-409C-BE32-E72D297353CC}">
                <c16:uniqueId val="{00000062-4685-4D62-A57B-52A35D994883}"/>
              </c:ext>
            </c:extLst>
          </c:dPt>
          <c:dPt>
            <c:idx val="24"/>
            <c:invertIfNegative val="0"/>
            <c:bubble3D val="0"/>
            <c:spPr>
              <a:solidFill>
                <a:srgbClr val="FFFF00"/>
              </a:solidFill>
              <a:ln w="25400">
                <a:noFill/>
              </a:ln>
            </c:spPr>
            <c:extLst>
              <c:ext xmlns:c16="http://schemas.microsoft.com/office/drawing/2014/chart" uri="{C3380CC4-5D6E-409C-BE32-E72D297353CC}">
                <c16:uniqueId val="{00000064-4685-4D62-A57B-52A35D994883}"/>
              </c:ext>
            </c:extLst>
          </c:dPt>
          <c:dPt>
            <c:idx val="25"/>
            <c:invertIfNegative val="0"/>
            <c:bubble3D val="0"/>
            <c:spPr>
              <a:solidFill>
                <a:srgbClr val="FFFF00"/>
              </a:solidFill>
              <a:ln w="25400">
                <a:noFill/>
              </a:ln>
            </c:spPr>
            <c:extLst>
              <c:ext xmlns:c16="http://schemas.microsoft.com/office/drawing/2014/chart" uri="{C3380CC4-5D6E-409C-BE32-E72D297353CC}">
                <c16:uniqueId val="{00000066-4685-4D62-A57B-52A35D994883}"/>
              </c:ext>
            </c:extLst>
          </c:dPt>
          <c:dPt>
            <c:idx val="26"/>
            <c:invertIfNegative val="0"/>
            <c:bubble3D val="0"/>
            <c:spPr>
              <a:solidFill>
                <a:srgbClr val="FFFF00"/>
              </a:solidFill>
              <a:ln w="25400">
                <a:noFill/>
              </a:ln>
            </c:spPr>
            <c:extLst>
              <c:ext xmlns:c16="http://schemas.microsoft.com/office/drawing/2014/chart" uri="{C3380CC4-5D6E-409C-BE32-E72D297353CC}">
                <c16:uniqueId val="{00000068-4685-4D62-A57B-52A35D994883}"/>
              </c:ext>
            </c:extLst>
          </c:dPt>
          <c:dPt>
            <c:idx val="27"/>
            <c:invertIfNegative val="0"/>
            <c:bubble3D val="0"/>
            <c:spPr>
              <a:solidFill>
                <a:srgbClr val="FFFF00"/>
              </a:solidFill>
              <a:ln w="25400">
                <a:noFill/>
              </a:ln>
            </c:spPr>
            <c:extLst>
              <c:ext xmlns:c16="http://schemas.microsoft.com/office/drawing/2014/chart" uri="{C3380CC4-5D6E-409C-BE32-E72D297353CC}">
                <c16:uniqueId val="{0000006A-4685-4D62-A57B-52A35D994883}"/>
              </c:ext>
            </c:extLst>
          </c:dPt>
          <c:dPt>
            <c:idx val="28"/>
            <c:invertIfNegative val="0"/>
            <c:bubble3D val="0"/>
            <c:spPr>
              <a:solidFill>
                <a:srgbClr val="FFFF00"/>
              </a:solidFill>
              <a:ln w="25400">
                <a:noFill/>
              </a:ln>
            </c:spPr>
            <c:extLst>
              <c:ext xmlns:c16="http://schemas.microsoft.com/office/drawing/2014/chart" uri="{C3380CC4-5D6E-409C-BE32-E72D297353CC}">
                <c16:uniqueId val="{0000006C-4685-4D62-A57B-52A35D994883}"/>
              </c:ext>
            </c:extLst>
          </c:dPt>
          <c:errBars>
            <c:errBarType val="both"/>
            <c:errValType val="cust"/>
            <c:noEndCap val="0"/>
            <c:plus>
              <c:numRef>
                <c:f>'data for Figure 2'!$F$8:$F$30</c:f>
                <c:numCache>
                  <c:formatCode>General</c:formatCode>
                  <c:ptCount val="23"/>
                  <c:pt idx="0">
                    <c:v>472.24840540967813</c:v>
                  </c:pt>
                  <c:pt idx="1">
                    <c:v>561.0564736533737</c:v>
                  </c:pt>
                  <c:pt idx="2">
                    <c:v>636.37294841881032</c:v>
                  </c:pt>
                  <c:pt idx="3">
                    <c:v>652.87037776790294</c:v>
                  </c:pt>
                  <c:pt idx="4">
                    <c:v>548.18050887527397</c:v>
                  </c:pt>
                  <c:pt idx="6">
                    <c:v>166.5704546765044</c:v>
                  </c:pt>
                  <c:pt idx="7">
                    <c:v>201.15339038560199</c:v>
                  </c:pt>
                  <c:pt idx="8">
                    <c:v>192.43910432404218</c:v>
                  </c:pt>
                  <c:pt idx="9">
                    <c:v>195.0978348877747</c:v>
                  </c:pt>
                  <c:pt idx="10">
                    <c:v>160.24626590020051</c:v>
                  </c:pt>
                  <c:pt idx="12">
                    <c:v>422.31370369359178</c:v>
                  </c:pt>
                  <c:pt idx="13">
                    <c:v>512.55316389772622</c:v>
                  </c:pt>
                  <c:pt idx="14">
                    <c:v>595.30618908626855</c:v>
                  </c:pt>
                  <c:pt idx="15">
                    <c:v>609.10282266364516</c:v>
                  </c:pt>
                  <c:pt idx="16">
                    <c:v>509.85485489312964</c:v>
                  </c:pt>
                  <c:pt idx="18">
                    <c:v>130.09218159999998</c:v>
                  </c:pt>
                  <c:pt idx="19">
                    <c:v>107.75404559999997</c:v>
                  </c:pt>
                  <c:pt idx="20">
                    <c:v>116.39700100000002</c:v>
                  </c:pt>
                  <c:pt idx="21">
                    <c:v>131.03555400000002</c:v>
                  </c:pt>
                  <c:pt idx="22">
                    <c:v>121.94683890000002</c:v>
                  </c:pt>
                </c:numCache>
              </c:numRef>
            </c:plus>
            <c:minus>
              <c:numRef>
                <c:f>'data for Figure 2'!$F$8:$F$30</c:f>
                <c:numCache>
                  <c:formatCode>General</c:formatCode>
                  <c:ptCount val="23"/>
                  <c:pt idx="0">
                    <c:v>472.24840540967813</c:v>
                  </c:pt>
                  <c:pt idx="1">
                    <c:v>561.0564736533737</c:v>
                  </c:pt>
                  <c:pt idx="2">
                    <c:v>636.37294841881032</c:v>
                  </c:pt>
                  <c:pt idx="3">
                    <c:v>652.87037776790294</c:v>
                  </c:pt>
                  <c:pt idx="4">
                    <c:v>548.18050887527397</c:v>
                  </c:pt>
                  <c:pt idx="6">
                    <c:v>166.5704546765044</c:v>
                  </c:pt>
                  <c:pt idx="7">
                    <c:v>201.15339038560199</c:v>
                  </c:pt>
                  <c:pt idx="8">
                    <c:v>192.43910432404218</c:v>
                  </c:pt>
                  <c:pt idx="9">
                    <c:v>195.0978348877747</c:v>
                  </c:pt>
                  <c:pt idx="10">
                    <c:v>160.24626590020051</c:v>
                  </c:pt>
                  <c:pt idx="12">
                    <c:v>422.31370369359178</c:v>
                  </c:pt>
                  <c:pt idx="13">
                    <c:v>512.55316389772622</c:v>
                  </c:pt>
                  <c:pt idx="14">
                    <c:v>595.30618908626855</c:v>
                  </c:pt>
                  <c:pt idx="15">
                    <c:v>609.10282266364516</c:v>
                  </c:pt>
                  <c:pt idx="16">
                    <c:v>509.85485489312964</c:v>
                  </c:pt>
                  <c:pt idx="18">
                    <c:v>130.09218159999998</c:v>
                  </c:pt>
                  <c:pt idx="19">
                    <c:v>107.75404559999997</c:v>
                  </c:pt>
                  <c:pt idx="20">
                    <c:v>116.39700100000002</c:v>
                  </c:pt>
                  <c:pt idx="21">
                    <c:v>131.03555400000002</c:v>
                  </c:pt>
                  <c:pt idx="22">
                    <c:v>121.94683890000002</c:v>
                  </c:pt>
                </c:numCache>
              </c:numRef>
            </c:minus>
            <c:spPr>
              <a:ln w="12700">
                <a:solidFill>
                  <a:srgbClr val="000000"/>
                </a:solidFill>
                <a:prstDash val="solid"/>
              </a:ln>
            </c:spPr>
          </c:errBars>
          <c:cat>
            <c:strRef>
              <c:f>'data for Figure 2'!$B$8:$B$36</c:f>
              <c:strCache>
                <c:ptCount val="29"/>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pt idx="24">
                  <c:v>2022–26</c:v>
                </c:pt>
                <c:pt idx="25">
                  <c:v>2027–31</c:v>
                </c:pt>
                <c:pt idx="26">
                  <c:v>2032–36</c:v>
                </c:pt>
                <c:pt idx="27">
                  <c:v>2037–41</c:v>
                </c:pt>
                <c:pt idx="28">
                  <c:v>2042–46</c:v>
                </c:pt>
              </c:strCache>
            </c:strRef>
          </c:cat>
          <c:val>
            <c:numRef>
              <c:f>'data for Figure 2'!$D$8:$D$36</c:f>
              <c:numCache>
                <c:formatCode>#,##0</c:formatCode>
                <c:ptCount val="29"/>
                <c:pt idx="0">
                  <c:v>8504.9310000000005</c:v>
                </c:pt>
                <c:pt idx="1">
                  <c:v>9828.0920000000006</c:v>
                </c:pt>
                <c:pt idx="2">
                  <c:v>11699.91</c:v>
                </c:pt>
                <c:pt idx="3">
                  <c:v>12974.012000000001</c:v>
                </c:pt>
                <c:pt idx="4">
                  <c:v>10811.793</c:v>
                </c:pt>
                <c:pt idx="6">
                  <c:v>2569.7829999999999</c:v>
                </c:pt>
                <c:pt idx="7">
                  <c:v>2615.7550000000001</c:v>
                </c:pt>
                <c:pt idx="8">
                  <c:v>2318.6860000000001</c:v>
                </c:pt>
                <c:pt idx="9">
                  <c:v>2494.6689999999999</c:v>
                </c:pt>
                <c:pt idx="10">
                  <c:v>2056.6559999999999</c:v>
                </c:pt>
                <c:pt idx="12">
                  <c:v>5092.0360000000001</c:v>
                </c:pt>
                <c:pt idx="13">
                  <c:v>6529.4849999999997</c:v>
                </c:pt>
                <c:pt idx="14">
                  <c:v>8607.8220000000001</c:v>
                </c:pt>
                <c:pt idx="15">
                  <c:v>9609.2530000000006</c:v>
                </c:pt>
                <c:pt idx="16">
                  <c:v>7964.8140000000003</c:v>
                </c:pt>
                <c:pt idx="18">
                  <c:v>843.11199999999997</c:v>
                </c:pt>
                <c:pt idx="19">
                  <c:v>682.85199999999998</c:v>
                </c:pt>
                <c:pt idx="20">
                  <c:v>773.40200000000004</c:v>
                </c:pt>
                <c:pt idx="21">
                  <c:v>870.09</c:v>
                </c:pt>
                <c:pt idx="22">
                  <c:v>790.32299999999998</c:v>
                </c:pt>
                <c:pt idx="24">
                  <c:v>23.594512864119995</c:v>
                </c:pt>
                <c:pt idx="25">
                  <c:v>41.771640631049976</c:v>
                </c:pt>
                <c:pt idx="26">
                  <c:v>42.77361413962997</c:v>
                </c:pt>
                <c:pt idx="27">
                  <c:v>40.494855860909965</c:v>
                </c:pt>
                <c:pt idx="28">
                  <c:v>24.735001245789991</c:v>
                </c:pt>
              </c:numCache>
            </c:numRef>
          </c:val>
          <c:extLst>
            <c:ext xmlns:c16="http://schemas.microsoft.com/office/drawing/2014/chart" uri="{C3380CC4-5D6E-409C-BE32-E72D297353CC}">
              <c16:uniqueId val="{0000006D-4685-4D62-A57B-52A35D994883}"/>
            </c:ext>
          </c:extLst>
        </c:ser>
        <c:dLbls>
          <c:showLegendKey val="0"/>
          <c:showVal val="0"/>
          <c:showCatName val="0"/>
          <c:showSerName val="0"/>
          <c:showPercent val="0"/>
          <c:showBubbleSize val="0"/>
        </c:dLbls>
        <c:gapWidth val="0"/>
        <c:axId val="153458560"/>
        <c:axId val="153460096"/>
      </c:barChart>
      <c:catAx>
        <c:axId val="153458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Verdana"/>
                <a:ea typeface="Verdana"/>
                <a:cs typeface="Verdana"/>
              </a:defRPr>
            </a:pPr>
            <a:endParaRPr lang="en-US"/>
          </a:p>
        </c:txPr>
        <c:crossAx val="153460096"/>
        <c:crosses val="autoZero"/>
        <c:auto val="1"/>
        <c:lblAlgn val="ctr"/>
        <c:lblOffset val="100"/>
        <c:tickLblSkip val="1"/>
        <c:tickMarkSkip val="1"/>
        <c:noMultiLvlLbl val="0"/>
      </c:catAx>
      <c:valAx>
        <c:axId val="153460096"/>
        <c:scaling>
          <c:orientation val="minMax"/>
          <c:max val="14000"/>
          <c:min val="0"/>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n-US"/>
          </a:p>
        </c:txPr>
        <c:crossAx val="153458560"/>
        <c:crosses val="autoZero"/>
        <c:crossBetween val="between"/>
        <c:majorUnit val="2000"/>
        <c:minorUnit val="500"/>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49775939331265"/>
          <c:y val="4.1242937853107342E-2"/>
          <c:w val="0.65077101549288219"/>
          <c:h val="0.68644067796610164"/>
        </c:manualLayout>
      </c:layout>
      <c:barChart>
        <c:barDir val="col"/>
        <c:grouping val="clustered"/>
        <c:varyColors val="0"/>
        <c:ser>
          <c:idx val="0"/>
          <c:order val="0"/>
          <c:tx>
            <c:strRef>
              <c:f>'data for Figure 2'!$C$7</c:f>
              <c:strCache>
                <c:ptCount val="1"/>
                <c:pt idx="0">
                  <c:v>GB Public Forest Estate</c:v>
                </c:pt>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ADF0-46DB-A7FA-0B8B43BC63F0}"/>
              </c:ext>
            </c:extLst>
          </c:dPt>
          <c:dPt>
            <c:idx val="1"/>
            <c:invertIfNegative val="0"/>
            <c:bubble3D val="0"/>
            <c:spPr>
              <a:solidFill>
                <a:srgbClr val="074F28"/>
              </a:solidFill>
              <a:ln w="25400">
                <a:noFill/>
              </a:ln>
            </c:spPr>
            <c:extLst>
              <c:ext xmlns:c16="http://schemas.microsoft.com/office/drawing/2014/chart" uri="{C3380CC4-5D6E-409C-BE32-E72D297353CC}">
                <c16:uniqueId val="{00000003-ADF0-46DB-A7FA-0B8B43BC63F0}"/>
              </c:ext>
            </c:extLst>
          </c:dPt>
          <c:dPt>
            <c:idx val="2"/>
            <c:invertIfNegative val="0"/>
            <c:bubble3D val="0"/>
            <c:spPr>
              <a:solidFill>
                <a:srgbClr val="074F28"/>
              </a:solidFill>
              <a:ln w="25400">
                <a:noFill/>
              </a:ln>
            </c:spPr>
            <c:extLst>
              <c:ext xmlns:c16="http://schemas.microsoft.com/office/drawing/2014/chart" uri="{C3380CC4-5D6E-409C-BE32-E72D297353CC}">
                <c16:uniqueId val="{00000005-ADF0-46DB-A7FA-0B8B43BC63F0}"/>
              </c:ext>
            </c:extLst>
          </c:dPt>
          <c:dPt>
            <c:idx val="3"/>
            <c:invertIfNegative val="0"/>
            <c:bubble3D val="0"/>
            <c:spPr>
              <a:solidFill>
                <a:srgbClr val="074F28"/>
              </a:solidFill>
              <a:ln w="25400">
                <a:noFill/>
              </a:ln>
            </c:spPr>
            <c:extLst>
              <c:ext xmlns:c16="http://schemas.microsoft.com/office/drawing/2014/chart" uri="{C3380CC4-5D6E-409C-BE32-E72D297353CC}">
                <c16:uniqueId val="{00000007-ADF0-46DB-A7FA-0B8B43BC63F0}"/>
              </c:ext>
            </c:extLst>
          </c:dPt>
          <c:dPt>
            <c:idx val="4"/>
            <c:invertIfNegative val="0"/>
            <c:bubble3D val="0"/>
            <c:spPr>
              <a:solidFill>
                <a:srgbClr val="074F28"/>
              </a:solidFill>
              <a:ln w="25400">
                <a:noFill/>
              </a:ln>
            </c:spPr>
            <c:extLst>
              <c:ext xmlns:c16="http://schemas.microsoft.com/office/drawing/2014/chart" uri="{C3380CC4-5D6E-409C-BE32-E72D297353CC}">
                <c16:uniqueId val="{00000009-ADF0-46DB-A7FA-0B8B43BC63F0}"/>
              </c:ext>
            </c:extLst>
          </c:dPt>
          <c:dPt>
            <c:idx val="5"/>
            <c:invertIfNegative val="0"/>
            <c:bubble3D val="0"/>
            <c:spPr>
              <a:solidFill>
                <a:srgbClr val="074F28"/>
              </a:solidFill>
              <a:ln w="25400">
                <a:noFill/>
              </a:ln>
            </c:spPr>
            <c:extLst>
              <c:ext xmlns:c16="http://schemas.microsoft.com/office/drawing/2014/chart" uri="{C3380CC4-5D6E-409C-BE32-E72D297353CC}">
                <c16:uniqueId val="{0000000B-ADF0-46DB-A7FA-0B8B43BC63F0}"/>
              </c:ext>
            </c:extLst>
          </c:dPt>
          <c:dPt>
            <c:idx val="6"/>
            <c:invertIfNegative val="0"/>
            <c:bubble3D val="0"/>
            <c:spPr>
              <a:solidFill>
                <a:srgbClr val="3B9946"/>
              </a:solidFill>
              <a:ln w="25400">
                <a:noFill/>
              </a:ln>
            </c:spPr>
            <c:extLst>
              <c:ext xmlns:c16="http://schemas.microsoft.com/office/drawing/2014/chart" uri="{C3380CC4-5D6E-409C-BE32-E72D297353CC}">
                <c16:uniqueId val="{0000000D-ADF0-46DB-A7FA-0B8B43BC63F0}"/>
              </c:ext>
            </c:extLst>
          </c:dPt>
          <c:dPt>
            <c:idx val="7"/>
            <c:invertIfNegative val="0"/>
            <c:bubble3D val="0"/>
            <c:spPr>
              <a:solidFill>
                <a:srgbClr val="3B9946"/>
              </a:solidFill>
              <a:ln w="25400">
                <a:noFill/>
              </a:ln>
            </c:spPr>
            <c:extLst>
              <c:ext xmlns:c16="http://schemas.microsoft.com/office/drawing/2014/chart" uri="{C3380CC4-5D6E-409C-BE32-E72D297353CC}">
                <c16:uniqueId val="{0000000F-ADF0-46DB-A7FA-0B8B43BC63F0}"/>
              </c:ext>
            </c:extLst>
          </c:dPt>
          <c:dPt>
            <c:idx val="8"/>
            <c:invertIfNegative val="0"/>
            <c:bubble3D val="0"/>
            <c:spPr>
              <a:solidFill>
                <a:srgbClr val="3B9946"/>
              </a:solidFill>
              <a:ln w="25400">
                <a:noFill/>
              </a:ln>
            </c:spPr>
            <c:extLst>
              <c:ext xmlns:c16="http://schemas.microsoft.com/office/drawing/2014/chart" uri="{C3380CC4-5D6E-409C-BE32-E72D297353CC}">
                <c16:uniqueId val="{00000011-ADF0-46DB-A7FA-0B8B43BC63F0}"/>
              </c:ext>
            </c:extLst>
          </c:dPt>
          <c:dPt>
            <c:idx val="9"/>
            <c:invertIfNegative val="0"/>
            <c:bubble3D val="0"/>
            <c:spPr>
              <a:solidFill>
                <a:srgbClr val="3B9946"/>
              </a:solidFill>
              <a:ln w="25400">
                <a:noFill/>
              </a:ln>
            </c:spPr>
            <c:extLst>
              <c:ext xmlns:c16="http://schemas.microsoft.com/office/drawing/2014/chart" uri="{C3380CC4-5D6E-409C-BE32-E72D297353CC}">
                <c16:uniqueId val="{00000013-ADF0-46DB-A7FA-0B8B43BC63F0}"/>
              </c:ext>
            </c:extLst>
          </c:dPt>
          <c:dPt>
            <c:idx val="10"/>
            <c:invertIfNegative val="0"/>
            <c:bubble3D val="0"/>
            <c:spPr>
              <a:solidFill>
                <a:srgbClr val="3B9946"/>
              </a:solidFill>
              <a:ln w="25400">
                <a:noFill/>
              </a:ln>
            </c:spPr>
            <c:extLst>
              <c:ext xmlns:c16="http://schemas.microsoft.com/office/drawing/2014/chart" uri="{C3380CC4-5D6E-409C-BE32-E72D297353CC}">
                <c16:uniqueId val="{00000015-ADF0-46DB-A7FA-0B8B43BC63F0}"/>
              </c:ext>
            </c:extLst>
          </c:dPt>
          <c:dPt>
            <c:idx val="11"/>
            <c:invertIfNegative val="0"/>
            <c:bubble3D val="0"/>
            <c:spPr>
              <a:solidFill>
                <a:srgbClr val="3B9946"/>
              </a:solidFill>
              <a:ln w="25400">
                <a:noFill/>
              </a:ln>
            </c:spPr>
            <c:extLst>
              <c:ext xmlns:c16="http://schemas.microsoft.com/office/drawing/2014/chart" uri="{C3380CC4-5D6E-409C-BE32-E72D297353CC}">
                <c16:uniqueId val="{00000017-ADF0-46DB-A7FA-0B8B43BC63F0}"/>
              </c:ext>
            </c:extLst>
          </c:dPt>
          <c:dPt>
            <c:idx val="12"/>
            <c:invertIfNegative val="0"/>
            <c:bubble3D val="0"/>
            <c:spPr>
              <a:solidFill>
                <a:srgbClr val="1B4E83"/>
              </a:solidFill>
              <a:ln w="25400">
                <a:noFill/>
              </a:ln>
            </c:spPr>
            <c:extLst>
              <c:ext xmlns:c16="http://schemas.microsoft.com/office/drawing/2014/chart" uri="{C3380CC4-5D6E-409C-BE32-E72D297353CC}">
                <c16:uniqueId val="{00000019-ADF0-46DB-A7FA-0B8B43BC63F0}"/>
              </c:ext>
            </c:extLst>
          </c:dPt>
          <c:dPt>
            <c:idx val="13"/>
            <c:invertIfNegative val="0"/>
            <c:bubble3D val="0"/>
            <c:spPr>
              <a:solidFill>
                <a:srgbClr val="1B4E83"/>
              </a:solidFill>
              <a:ln w="25400">
                <a:noFill/>
              </a:ln>
            </c:spPr>
            <c:extLst>
              <c:ext xmlns:c16="http://schemas.microsoft.com/office/drawing/2014/chart" uri="{C3380CC4-5D6E-409C-BE32-E72D297353CC}">
                <c16:uniqueId val="{0000001B-ADF0-46DB-A7FA-0B8B43BC63F0}"/>
              </c:ext>
            </c:extLst>
          </c:dPt>
          <c:dPt>
            <c:idx val="14"/>
            <c:invertIfNegative val="0"/>
            <c:bubble3D val="0"/>
            <c:spPr>
              <a:solidFill>
                <a:srgbClr val="1B4E83"/>
              </a:solidFill>
              <a:ln w="25400">
                <a:noFill/>
              </a:ln>
            </c:spPr>
            <c:extLst>
              <c:ext xmlns:c16="http://schemas.microsoft.com/office/drawing/2014/chart" uri="{C3380CC4-5D6E-409C-BE32-E72D297353CC}">
                <c16:uniqueId val="{0000001D-ADF0-46DB-A7FA-0B8B43BC63F0}"/>
              </c:ext>
            </c:extLst>
          </c:dPt>
          <c:dPt>
            <c:idx val="15"/>
            <c:invertIfNegative val="0"/>
            <c:bubble3D val="0"/>
            <c:spPr>
              <a:solidFill>
                <a:srgbClr val="1B4E83"/>
              </a:solidFill>
              <a:ln w="25400">
                <a:noFill/>
              </a:ln>
            </c:spPr>
            <c:extLst>
              <c:ext xmlns:c16="http://schemas.microsoft.com/office/drawing/2014/chart" uri="{C3380CC4-5D6E-409C-BE32-E72D297353CC}">
                <c16:uniqueId val="{0000001F-ADF0-46DB-A7FA-0B8B43BC63F0}"/>
              </c:ext>
            </c:extLst>
          </c:dPt>
          <c:dPt>
            <c:idx val="16"/>
            <c:invertIfNegative val="0"/>
            <c:bubble3D val="0"/>
            <c:spPr>
              <a:solidFill>
                <a:srgbClr val="1B4E83"/>
              </a:solidFill>
              <a:ln w="25400">
                <a:noFill/>
              </a:ln>
            </c:spPr>
            <c:extLst>
              <c:ext xmlns:c16="http://schemas.microsoft.com/office/drawing/2014/chart" uri="{C3380CC4-5D6E-409C-BE32-E72D297353CC}">
                <c16:uniqueId val="{00000021-ADF0-46DB-A7FA-0B8B43BC63F0}"/>
              </c:ext>
            </c:extLst>
          </c:dPt>
          <c:dPt>
            <c:idx val="17"/>
            <c:invertIfNegative val="0"/>
            <c:bubble3D val="0"/>
            <c:spPr>
              <a:solidFill>
                <a:srgbClr val="1B4E83"/>
              </a:solidFill>
              <a:ln w="25400">
                <a:noFill/>
              </a:ln>
            </c:spPr>
            <c:extLst>
              <c:ext xmlns:c16="http://schemas.microsoft.com/office/drawing/2014/chart" uri="{C3380CC4-5D6E-409C-BE32-E72D297353CC}">
                <c16:uniqueId val="{00000023-ADF0-46DB-A7FA-0B8B43BC63F0}"/>
              </c:ext>
            </c:extLst>
          </c:dPt>
          <c:dPt>
            <c:idx val="18"/>
            <c:invertIfNegative val="0"/>
            <c:bubble3D val="0"/>
            <c:spPr>
              <a:solidFill>
                <a:srgbClr val="E32E1A"/>
              </a:solidFill>
              <a:ln w="25400">
                <a:noFill/>
              </a:ln>
            </c:spPr>
            <c:extLst>
              <c:ext xmlns:c16="http://schemas.microsoft.com/office/drawing/2014/chart" uri="{C3380CC4-5D6E-409C-BE32-E72D297353CC}">
                <c16:uniqueId val="{00000025-ADF0-46DB-A7FA-0B8B43BC63F0}"/>
              </c:ext>
            </c:extLst>
          </c:dPt>
          <c:dPt>
            <c:idx val="19"/>
            <c:invertIfNegative val="0"/>
            <c:bubble3D val="0"/>
            <c:spPr>
              <a:solidFill>
                <a:srgbClr val="E32E30"/>
              </a:solidFill>
              <a:ln w="25400">
                <a:noFill/>
              </a:ln>
            </c:spPr>
            <c:extLst>
              <c:ext xmlns:c16="http://schemas.microsoft.com/office/drawing/2014/chart" uri="{C3380CC4-5D6E-409C-BE32-E72D297353CC}">
                <c16:uniqueId val="{00000027-ADF0-46DB-A7FA-0B8B43BC63F0}"/>
              </c:ext>
            </c:extLst>
          </c:dPt>
          <c:dPt>
            <c:idx val="20"/>
            <c:invertIfNegative val="0"/>
            <c:bubble3D val="0"/>
            <c:spPr>
              <a:solidFill>
                <a:srgbClr val="E32E30"/>
              </a:solidFill>
              <a:ln w="25400">
                <a:noFill/>
              </a:ln>
            </c:spPr>
            <c:extLst>
              <c:ext xmlns:c16="http://schemas.microsoft.com/office/drawing/2014/chart" uri="{C3380CC4-5D6E-409C-BE32-E72D297353CC}">
                <c16:uniqueId val="{00000029-ADF0-46DB-A7FA-0B8B43BC63F0}"/>
              </c:ext>
            </c:extLst>
          </c:dPt>
          <c:dPt>
            <c:idx val="21"/>
            <c:invertIfNegative val="0"/>
            <c:bubble3D val="0"/>
            <c:spPr>
              <a:solidFill>
                <a:srgbClr val="E32E30"/>
              </a:solidFill>
              <a:ln w="25400">
                <a:noFill/>
              </a:ln>
            </c:spPr>
            <c:extLst>
              <c:ext xmlns:c16="http://schemas.microsoft.com/office/drawing/2014/chart" uri="{C3380CC4-5D6E-409C-BE32-E72D297353CC}">
                <c16:uniqueId val="{0000002B-ADF0-46DB-A7FA-0B8B43BC63F0}"/>
              </c:ext>
            </c:extLst>
          </c:dPt>
          <c:dPt>
            <c:idx val="22"/>
            <c:invertIfNegative val="0"/>
            <c:bubble3D val="0"/>
            <c:spPr>
              <a:solidFill>
                <a:srgbClr val="E32E30"/>
              </a:solidFill>
              <a:ln w="25400">
                <a:noFill/>
              </a:ln>
            </c:spPr>
            <c:extLst>
              <c:ext xmlns:c16="http://schemas.microsoft.com/office/drawing/2014/chart" uri="{C3380CC4-5D6E-409C-BE32-E72D297353CC}">
                <c16:uniqueId val="{0000002D-ADF0-46DB-A7FA-0B8B43BC63F0}"/>
              </c:ext>
            </c:extLst>
          </c:dPt>
          <c:dPt>
            <c:idx val="23"/>
            <c:invertIfNegative val="0"/>
            <c:bubble3D val="0"/>
            <c:spPr>
              <a:solidFill>
                <a:srgbClr val="E32E30"/>
              </a:solidFill>
              <a:ln w="25400">
                <a:noFill/>
              </a:ln>
            </c:spPr>
            <c:extLst>
              <c:ext xmlns:c16="http://schemas.microsoft.com/office/drawing/2014/chart" uri="{C3380CC4-5D6E-409C-BE32-E72D297353CC}">
                <c16:uniqueId val="{0000002F-ADF0-46DB-A7FA-0B8B43BC63F0}"/>
              </c:ext>
            </c:extLst>
          </c:dPt>
          <c:dPt>
            <c:idx val="24"/>
            <c:invertIfNegative val="0"/>
            <c:bubble3D val="0"/>
            <c:spPr>
              <a:solidFill>
                <a:srgbClr val="FF9900"/>
              </a:solidFill>
              <a:ln w="25400">
                <a:noFill/>
              </a:ln>
            </c:spPr>
            <c:extLst>
              <c:ext xmlns:c16="http://schemas.microsoft.com/office/drawing/2014/chart" uri="{C3380CC4-5D6E-409C-BE32-E72D297353CC}">
                <c16:uniqueId val="{00000031-ADF0-46DB-A7FA-0B8B43BC63F0}"/>
              </c:ext>
            </c:extLst>
          </c:dPt>
          <c:dPt>
            <c:idx val="25"/>
            <c:invertIfNegative val="0"/>
            <c:bubble3D val="0"/>
            <c:spPr>
              <a:solidFill>
                <a:srgbClr val="FF9900"/>
              </a:solidFill>
              <a:ln w="25400">
                <a:noFill/>
              </a:ln>
            </c:spPr>
            <c:extLst>
              <c:ext xmlns:c16="http://schemas.microsoft.com/office/drawing/2014/chart" uri="{C3380CC4-5D6E-409C-BE32-E72D297353CC}">
                <c16:uniqueId val="{00000033-ADF0-46DB-A7FA-0B8B43BC63F0}"/>
              </c:ext>
            </c:extLst>
          </c:dPt>
          <c:dPt>
            <c:idx val="26"/>
            <c:invertIfNegative val="0"/>
            <c:bubble3D val="0"/>
            <c:spPr>
              <a:solidFill>
                <a:srgbClr val="FF9900"/>
              </a:solidFill>
              <a:ln w="25400">
                <a:noFill/>
              </a:ln>
            </c:spPr>
            <c:extLst>
              <c:ext xmlns:c16="http://schemas.microsoft.com/office/drawing/2014/chart" uri="{C3380CC4-5D6E-409C-BE32-E72D297353CC}">
                <c16:uniqueId val="{00000035-ADF0-46DB-A7FA-0B8B43BC63F0}"/>
              </c:ext>
            </c:extLst>
          </c:dPt>
          <c:dPt>
            <c:idx val="27"/>
            <c:invertIfNegative val="0"/>
            <c:bubble3D val="0"/>
            <c:spPr>
              <a:solidFill>
                <a:srgbClr val="FF9900"/>
              </a:solidFill>
              <a:ln w="25400">
                <a:noFill/>
              </a:ln>
            </c:spPr>
            <c:extLst>
              <c:ext xmlns:c16="http://schemas.microsoft.com/office/drawing/2014/chart" uri="{C3380CC4-5D6E-409C-BE32-E72D297353CC}">
                <c16:uniqueId val="{00000037-ADF0-46DB-A7FA-0B8B43BC63F0}"/>
              </c:ext>
            </c:extLst>
          </c:dPt>
          <c:dPt>
            <c:idx val="28"/>
            <c:invertIfNegative val="0"/>
            <c:bubble3D val="0"/>
            <c:spPr>
              <a:solidFill>
                <a:srgbClr val="FF9900"/>
              </a:solidFill>
              <a:ln w="25400">
                <a:noFill/>
              </a:ln>
            </c:spPr>
            <c:extLst>
              <c:ext xmlns:c16="http://schemas.microsoft.com/office/drawing/2014/chart" uri="{C3380CC4-5D6E-409C-BE32-E72D297353CC}">
                <c16:uniqueId val="{00000039-ADF0-46DB-A7FA-0B8B43BC63F0}"/>
              </c:ext>
            </c:extLst>
          </c:dPt>
          <c:cat>
            <c:strRef>
              <c:f>'data for Figure 2'!$B$8:$B$36</c:f>
              <c:strCache>
                <c:ptCount val="29"/>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pt idx="24">
                  <c:v>2022–26</c:v>
                </c:pt>
                <c:pt idx="25">
                  <c:v>2027–31</c:v>
                </c:pt>
                <c:pt idx="26">
                  <c:v>2032–36</c:v>
                </c:pt>
                <c:pt idx="27">
                  <c:v>2037–41</c:v>
                </c:pt>
                <c:pt idx="28">
                  <c:v>2042–46</c:v>
                </c:pt>
              </c:strCache>
            </c:strRef>
          </c:cat>
          <c:val>
            <c:numRef>
              <c:f>'data for Figure 2'!$C$8:$C$36</c:f>
              <c:numCache>
                <c:formatCode>#,##0</c:formatCode>
                <c:ptCount val="29"/>
                <c:pt idx="0">
                  <c:v>6065.3270000000002</c:v>
                </c:pt>
                <c:pt idx="1">
                  <c:v>5713.2619999999997</c:v>
                </c:pt>
                <c:pt idx="2">
                  <c:v>5096.4620000000004</c:v>
                </c:pt>
                <c:pt idx="3">
                  <c:v>4521.3419999999996</c:v>
                </c:pt>
                <c:pt idx="4">
                  <c:v>4107.143</c:v>
                </c:pt>
                <c:pt idx="6">
                  <c:v>1107.2090000000001</c:v>
                </c:pt>
                <c:pt idx="7">
                  <c:v>1158.44</c:v>
                </c:pt>
                <c:pt idx="8">
                  <c:v>1096.557</c:v>
                </c:pt>
                <c:pt idx="9">
                  <c:v>1006.353</c:v>
                </c:pt>
                <c:pt idx="10">
                  <c:v>1039.481</c:v>
                </c:pt>
                <c:pt idx="12">
                  <c:v>3673.7249999999999</c:v>
                </c:pt>
                <c:pt idx="13">
                  <c:v>3537.88</c:v>
                </c:pt>
                <c:pt idx="14">
                  <c:v>3201.3589999999999</c:v>
                </c:pt>
                <c:pt idx="15">
                  <c:v>2699.4850000000001</c:v>
                </c:pt>
                <c:pt idx="16">
                  <c:v>2610.2539999999999</c:v>
                </c:pt>
                <c:pt idx="18">
                  <c:v>1284.393</c:v>
                </c:pt>
                <c:pt idx="19">
                  <c:v>1016.942</c:v>
                </c:pt>
                <c:pt idx="20">
                  <c:v>798.54600000000005</c:v>
                </c:pt>
                <c:pt idx="21">
                  <c:v>815.50400000000002</c:v>
                </c:pt>
                <c:pt idx="22">
                  <c:v>457.40800000000002</c:v>
                </c:pt>
                <c:pt idx="24">
                  <c:v>498.13394399999999</c:v>
                </c:pt>
                <c:pt idx="25">
                  <c:v>628.13559200000009</c:v>
                </c:pt>
                <c:pt idx="26">
                  <c:v>697.74338399999999</c:v>
                </c:pt>
                <c:pt idx="27">
                  <c:v>635.28886399999999</c:v>
                </c:pt>
                <c:pt idx="28">
                  <c:v>533.58365000000003</c:v>
                </c:pt>
              </c:numCache>
            </c:numRef>
          </c:val>
          <c:extLst>
            <c:ext xmlns:c16="http://schemas.microsoft.com/office/drawing/2014/chart" uri="{C3380CC4-5D6E-409C-BE32-E72D297353CC}">
              <c16:uniqueId val="{0000003A-ADF0-46DB-A7FA-0B8B43BC63F0}"/>
            </c:ext>
          </c:extLst>
        </c:ser>
        <c:ser>
          <c:idx val="1"/>
          <c:order val="1"/>
          <c:tx>
            <c:strRef>
              <c:f>'data for Figure 2'!$D$7</c:f>
              <c:strCache>
                <c:ptCount val="1"/>
                <c:pt idx="0">
                  <c:v>Private sector</c:v>
                </c:pt>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C-ADF0-46DB-A7FA-0B8B43BC63F0}"/>
              </c:ext>
            </c:extLst>
          </c:dPt>
          <c:dPt>
            <c:idx val="1"/>
            <c:invertIfNegative val="0"/>
            <c:bubble3D val="0"/>
            <c:spPr>
              <a:solidFill>
                <a:srgbClr val="80B79E"/>
              </a:solidFill>
              <a:ln w="25400">
                <a:noFill/>
              </a:ln>
            </c:spPr>
            <c:extLst>
              <c:ext xmlns:c16="http://schemas.microsoft.com/office/drawing/2014/chart" uri="{C3380CC4-5D6E-409C-BE32-E72D297353CC}">
                <c16:uniqueId val="{0000003E-ADF0-46DB-A7FA-0B8B43BC63F0}"/>
              </c:ext>
            </c:extLst>
          </c:dPt>
          <c:dPt>
            <c:idx val="2"/>
            <c:invertIfNegative val="0"/>
            <c:bubble3D val="0"/>
            <c:spPr>
              <a:solidFill>
                <a:srgbClr val="80B79E"/>
              </a:solidFill>
              <a:ln w="25400">
                <a:noFill/>
              </a:ln>
            </c:spPr>
            <c:extLst>
              <c:ext xmlns:c16="http://schemas.microsoft.com/office/drawing/2014/chart" uri="{C3380CC4-5D6E-409C-BE32-E72D297353CC}">
                <c16:uniqueId val="{00000040-ADF0-46DB-A7FA-0B8B43BC63F0}"/>
              </c:ext>
            </c:extLst>
          </c:dPt>
          <c:dPt>
            <c:idx val="3"/>
            <c:invertIfNegative val="0"/>
            <c:bubble3D val="0"/>
            <c:spPr>
              <a:solidFill>
                <a:srgbClr val="80B79E"/>
              </a:solidFill>
              <a:ln w="25400">
                <a:noFill/>
              </a:ln>
            </c:spPr>
            <c:extLst>
              <c:ext xmlns:c16="http://schemas.microsoft.com/office/drawing/2014/chart" uri="{C3380CC4-5D6E-409C-BE32-E72D297353CC}">
                <c16:uniqueId val="{00000042-ADF0-46DB-A7FA-0B8B43BC63F0}"/>
              </c:ext>
            </c:extLst>
          </c:dPt>
          <c:dPt>
            <c:idx val="4"/>
            <c:invertIfNegative val="0"/>
            <c:bubble3D val="0"/>
            <c:spPr>
              <a:solidFill>
                <a:srgbClr val="80B79E"/>
              </a:solidFill>
              <a:ln w="25400">
                <a:noFill/>
              </a:ln>
            </c:spPr>
            <c:extLst>
              <c:ext xmlns:c16="http://schemas.microsoft.com/office/drawing/2014/chart" uri="{C3380CC4-5D6E-409C-BE32-E72D297353CC}">
                <c16:uniqueId val="{00000044-ADF0-46DB-A7FA-0B8B43BC63F0}"/>
              </c:ext>
            </c:extLst>
          </c:dPt>
          <c:dPt>
            <c:idx val="5"/>
            <c:invertIfNegative val="0"/>
            <c:bubble3D val="0"/>
            <c:spPr>
              <a:solidFill>
                <a:srgbClr val="80B79E"/>
              </a:solidFill>
              <a:ln w="25400">
                <a:noFill/>
              </a:ln>
            </c:spPr>
            <c:extLst>
              <c:ext xmlns:c16="http://schemas.microsoft.com/office/drawing/2014/chart" uri="{C3380CC4-5D6E-409C-BE32-E72D297353CC}">
                <c16:uniqueId val="{00000046-ADF0-46DB-A7FA-0B8B43BC63F0}"/>
              </c:ext>
            </c:extLst>
          </c:dPt>
          <c:dPt>
            <c:idx val="6"/>
            <c:invertIfNegative val="0"/>
            <c:bubble3D val="0"/>
            <c:extLst>
              <c:ext xmlns:c16="http://schemas.microsoft.com/office/drawing/2014/chart" uri="{C3380CC4-5D6E-409C-BE32-E72D297353CC}">
                <c16:uniqueId val="{00000047-ADF0-46DB-A7FA-0B8B43BC63F0}"/>
              </c:ext>
            </c:extLst>
          </c:dPt>
          <c:dPt>
            <c:idx val="7"/>
            <c:invertIfNegative val="0"/>
            <c:bubble3D val="0"/>
            <c:extLst>
              <c:ext xmlns:c16="http://schemas.microsoft.com/office/drawing/2014/chart" uri="{C3380CC4-5D6E-409C-BE32-E72D297353CC}">
                <c16:uniqueId val="{00000048-ADF0-46DB-A7FA-0B8B43BC63F0}"/>
              </c:ext>
            </c:extLst>
          </c:dPt>
          <c:dPt>
            <c:idx val="8"/>
            <c:invertIfNegative val="0"/>
            <c:bubble3D val="0"/>
            <c:extLst>
              <c:ext xmlns:c16="http://schemas.microsoft.com/office/drawing/2014/chart" uri="{C3380CC4-5D6E-409C-BE32-E72D297353CC}">
                <c16:uniqueId val="{00000049-ADF0-46DB-A7FA-0B8B43BC63F0}"/>
              </c:ext>
            </c:extLst>
          </c:dPt>
          <c:dPt>
            <c:idx val="9"/>
            <c:invertIfNegative val="0"/>
            <c:bubble3D val="0"/>
            <c:extLst>
              <c:ext xmlns:c16="http://schemas.microsoft.com/office/drawing/2014/chart" uri="{C3380CC4-5D6E-409C-BE32-E72D297353CC}">
                <c16:uniqueId val="{0000004A-ADF0-46DB-A7FA-0B8B43BC63F0}"/>
              </c:ext>
            </c:extLst>
          </c:dPt>
          <c:dPt>
            <c:idx val="12"/>
            <c:invertIfNegative val="0"/>
            <c:bubble3D val="0"/>
            <c:spPr>
              <a:solidFill>
                <a:srgbClr val="8DA6C1"/>
              </a:solidFill>
              <a:ln w="25400">
                <a:noFill/>
              </a:ln>
            </c:spPr>
            <c:extLst>
              <c:ext xmlns:c16="http://schemas.microsoft.com/office/drawing/2014/chart" uri="{C3380CC4-5D6E-409C-BE32-E72D297353CC}">
                <c16:uniqueId val="{0000004C-ADF0-46DB-A7FA-0B8B43BC63F0}"/>
              </c:ext>
            </c:extLst>
          </c:dPt>
          <c:dPt>
            <c:idx val="13"/>
            <c:invertIfNegative val="0"/>
            <c:bubble3D val="0"/>
            <c:spPr>
              <a:solidFill>
                <a:srgbClr val="8DA6C1"/>
              </a:solidFill>
              <a:ln w="25400">
                <a:noFill/>
              </a:ln>
            </c:spPr>
            <c:extLst>
              <c:ext xmlns:c16="http://schemas.microsoft.com/office/drawing/2014/chart" uri="{C3380CC4-5D6E-409C-BE32-E72D297353CC}">
                <c16:uniqueId val="{0000004E-ADF0-46DB-A7FA-0B8B43BC63F0}"/>
              </c:ext>
            </c:extLst>
          </c:dPt>
          <c:dPt>
            <c:idx val="14"/>
            <c:invertIfNegative val="0"/>
            <c:bubble3D val="0"/>
            <c:spPr>
              <a:solidFill>
                <a:srgbClr val="8DA6C1"/>
              </a:solidFill>
              <a:ln w="25400">
                <a:noFill/>
              </a:ln>
            </c:spPr>
            <c:extLst>
              <c:ext xmlns:c16="http://schemas.microsoft.com/office/drawing/2014/chart" uri="{C3380CC4-5D6E-409C-BE32-E72D297353CC}">
                <c16:uniqueId val="{00000050-ADF0-46DB-A7FA-0B8B43BC63F0}"/>
              </c:ext>
            </c:extLst>
          </c:dPt>
          <c:dPt>
            <c:idx val="15"/>
            <c:invertIfNegative val="0"/>
            <c:bubble3D val="0"/>
            <c:spPr>
              <a:solidFill>
                <a:srgbClr val="8DA6C1"/>
              </a:solidFill>
              <a:ln w="25400">
                <a:noFill/>
              </a:ln>
            </c:spPr>
            <c:extLst>
              <c:ext xmlns:c16="http://schemas.microsoft.com/office/drawing/2014/chart" uri="{C3380CC4-5D6E-409C-BE32-E72D297353CC}">
                <c16:uniqueId val="{00000052-ADF0-46DB-A7FA-0B8B43BC63F0}"/>
              </c:ext>
            </c:extLst>
          </c:dPt>
          <c:dPt>
            <c:idx val="16"/>
            <c:invertIfNegative val="0"/>
            <c:bubble3D val="0"/>
            <c:spPr>
              <a:solidFill>
                <a:srgbClr val="8DA6C1"/>
              </a:solidFill>
              <a:ln w="25400">
                <a:noFill/>
              </a:ln>
            </c:spPr>
            <c:extLst>
              <c:ext xmlns:c16="http://schemas.microsoft.com/office/drawing/2014/chart" uri="{C3380CC4-5D6E-409C-BE32-E72D297353CC}">
                <c16:uniqueId val="{00000054-ADF0-46DB-A7FA-0B8B43BC63F0}"/>
              </c:ext>
            </c:extLst>
          </c:dPt>
          <c:dPt>
            <c:idx val="17"/>
            <c:invertIfNegative val="0"/>
            <c:bubble3D val="0"/>
            <c:spPr>
              <a:solidFill>
                <a:srgbClr val="8DA6C1"/>
              </a:solidFill>
              <a:ln w="25400">
                <a:noFill/>
              </a:ln>
            </c:spPr>
            <c:extLst>
              <c:ext xmlns:c16="http://schemas.microsoft.com/office/drawing/2014/chart" uri="{C3380CC4-5D6E-409C-BE32-E72D297353CC}">
                <c16:uniqueId val="{00000056-ADF0-46DB-A7FA-0B8B43BC63F0}"/>
              </c:ext>
            </c:extLst>
          </c:dPt>
          <c:dPt>
            <c:idx val="18"/>
            <c:invertIfNegative val="0"/>
            <c:bubble3D val="0"/>
            <c:spPr>
              <a:solidFill>
                <a:srgbClr val="F19698"/>
              </a:solidFill>
              <a:ln w="25400">
                <a:noFill/>
              </a:ln>
            </c:spPr>
            <c:extLst>
              <c:ext xmlns:c16="http://schemas.microsoft.com/office/drawing/2014/chart" uri="{C3380CC4-5D6E-409C-BE32-E72D297353CC}">
                <c16:uniqueId val="{00000058-ADF0-46DB-A7FA-0B8B43BC63F0}"/>
              </c:ext>
            </c:extLst>
          </c:dPt>
          <c:dPt>
            <c:idx val="19"/>
            <c:invertIfNegative val="0"/>
            <c:bubble3D val="0"/>
            <c:spPr>
              <a:solidFill>
                <a:srgbClr val="F19698"/>
              </a:solidFill>
              <a:ln w="25400">
                <a:noFill/>
              </a:ln>
            </c:spPr>
            <c:extLst>
              <c:ext xmlns:c16="http://schemas.microsoft.com/office/drawing/2014/chart" uri="{C3380CC4-5D6E-409C-BE32-E72D297353CC}">
                <c16:uniqueId val="{0000005A-ADF0-46DB-A7FA-0B8B43BC63F0}"/>
              </c:ext>
            </c:extLst>
          </c:dPt>
          <c:dPt>
            <c:idx val="20"/>
            <c:invertIfNegative val="0"/>
            <c:bubble3D val="0"/>
            <c:spPr>
              <a:solidFill>
                <a:srgbClr val="F19698"/>
              </a:solidFill>
              <a:ln w="25400">
                <a:noFill/>
              </a:ln>
            </c:spPr>
            <c:extLst>
              <c:ext xmlns:c16="http://schemas.microsoft.com/office/drawing/2014/chart" uri="{C3380CC4-5D6E-409C-BE32-E72D297353CC}">
                <c16:uniqueId val="{0000005C-ADF0-46DB-A7FA-0B8B43BC63F0}"/>
              </c:ext>
            </c:extLst>
          </c:dPt>
          <c:dPt>
            <c:idx val="21"/>
            <c:invertIfNegative val="0"/>
            <c:bubble3D val="0"/>
            <c:spPr>
              <a:solidFill>
                <a:srgbClr val="F19698"/>
              </a:solidFill>
              <a:ln w="25400">
                <a:noFill/>
              </a:ln>
            </c:spPr>
            <c:extLst>
              <c:ext xmlns:c16="http://schemas.microsoft.com/office/drawing/2014/chart" uri="{C3380CC4-5D6E-409C-BE32-E72D297353CC}">
                <c16:uniqueId val="{0000005E-ADF0-46DB-A7FA-0B8B43BC63F0}"/>
              </c:ext>
            </c:extLst>
          </c:dPt>
          <c:dPt>
            <c:idx val="22"/>
            <c:invertIfNegative val="0"/>
            <c:bubble3D val="0"/>
            <c:spPr>
              <a:solidFill>
                <a:srgbClr val="F19698"/>
              </a:solidFill>
              <a:ln w="25400">
                <a:noFill/>
              </a:ln>
            </c:spPr>
            <c:extLst>
              <c:ext xmlns:c16="http://schemas.microsoft.com/office/drawing/2014/chart" uri="{C3380CC4-5D6E-409C-BE32-E72D297353CC}">
                <c16:uniqueId val="{00000060-ADF0-46DB-A7FA-0B8B43BC63F0}"/>
              </c:ext>
            </c:extLst>
          </c:dPt>
          <c:dPt>
            <c:idx val="23"/>
            <c:invertIfNegative val="0"/>
            <c:bubble3D val="0"/>
            <c:spPr>
              <a:solidFill>
                <a:srgbClr val="F19698"/>
              </a:solidFill>
              <a:ln w="25400">
                <a:noFill/>
              </a:ln>
            </c:spPr>
            <c:extLst>
              <c:ext xmlns:c16="http://schemas.microsoft.com/office/drawing/2014/chart" uri="{C3380CC4-5D6E-409C-BE32-E72D297353CC}">
                <c16:uniqueId val="{00000062-ADF0-46DB-A7FA-0B8B43BC63F0}"/>
              </c:ext>
            </c:extLst>
          </c:dPt>
          <c:dPt>
            <c:idx val="24"/>
            <c:invertIfNegative val="0"/>
            <c:bubble3D val="0"/>
            <c:spPr>
              <a:solidFill>
                <a:srgbClr val="FFFF00"/>
              </a:solidFill>
              <a:ln w="25400">
                <a:noFill/>
              </a:ln>
            </c:spPr>
            <c:extLst>
              <c:ext xmlns:c16="http://schemas.microsoft.com/office/drawing/2014/chart" uri="{C3380CC4-5D6E-409C-BE32-E72D297353CC}">
                <c16:uniqueId val="{00000064-ADF0-46DB-A7FA-0B8B43BC63F0}"/>
              </c:ext>
            </c:extLst>
          </c:dPt>
          <c:dPt>
            <c:idx val="25"/>
            <c:invertIfNegative val="0"/>
            <c:bubble3D val="0"/>
            <c:spPr>
              <a:solidFill>
                <a:srgbClr val="FFFF00"/>
              </a:solidFill>
              <a:ln w="25400">
                <a:noFill/>
              </a:ln>
            </c:spPr>
            <c:extLst>
              <c:ext xmlns:c16="http://schemas.microsoft.com/office/drawing/2014/chart" uri="{C3380CC4-5D6E-409C-BE32-E72D297353CC}">
                <c16:uniqueId val="{00000066-ADF0-46DB-A7FA-0B8B43BC63F0}"/>
              </c:ext>
            </c:extLst>
          </c:dPt>
          <c:dPt>
            <c:idx val="26"/>
            <c:invertIfNegative val="0"/>
            <c:bubble3D val="0"/>
            <c:spPr>
              <a:solidFill>
                <a:srgbClr val="FFFF00"/>
              </a:solidFill>
              <a:ln w="25400">
                <a:noFill/>
              </a:ln>
            </c:spPr>
            <c:extLst>
              <c:ext xmlns:c16="http://schemas.microsoft.com/office/drawing/2014/chart" uri="{C3380CC4-5D6E-409C-BE32-E72D297353CC}">
                <c16:uniqueId val="{00000068-ADF0-46DB-A7FA-0B8B43BC63F0}"/>
              </c:ext>
            </c:extLst>
          </c:dPt>
          <c:dPt>
            <c:idx val="27"/>
            <c:invertIfNegative val="0"/>
            <c:bubble3D val="0"/>
            <c:spPr>
              <a:solidFill>
                <a:srgbClr val="FFFF00"/>
              </a:solidFill>
              <a:ln w="25400">
                <a:noFill/>
              </a:ln>
            </c:spPr>
            <c:extLst>
              <c:ext xmlns:c16="http://schemas.microsoft.com/office/drawing/2014/chart" uri="{C3380CC4-5D6E-409C-BE32-E72D297353CC}">
                <c16:uniqueId val="{0000006A-ADF0-46DB-A7FA-0B8B43BC63F0}"/>
              </c:ext>
            </c:extLst>
          </c:dPt>
          <c:dPt>
            <c:idx val="28"/>
            <c:invertIfNegative val="0"/>
            <c:bubble3D val="0"/>
            <c:spPr>
              <a:solidFill>
                <a:srgbClr val="FFFF00"/>
              </a:solidFill>
              <a:ln w="25400">
                <a:noFill/>
              </a:ln>
            </c:spPr>
            <c:extLst>
              <c:ext xmlns:c16="http://schemas.microsoft.com/office/drawing/2014/chart" uri="{C3380CC4-5D6E-409C-BE32-E72D297353CC}">
                <c16:uniqueId val="{0000006C-ADF0-46DB-A7FA-0B8B43BC63F0}"/>
              </c:ext>
            </c:extLst>
          </c:dPt>
          <c:errBars>
            <c:errBarType val="both"/>
            <c:errValType val="cust"/>
            <c:noEndCap val="0"/>
            <c:plus>
              <c:numRef>
                <c:f>'data for Figure 2'!$F$8:$F$30</c:f>
                <c:numCache>
                  <c:formatCode>General</c:formatCode>
                  <c:ptCount val="23"/>
                  <c:pt idx="0">
                    <c:v>472.24840540967813</c:v>
                  </c:pt>
                  <c:pt idx="1">
                    <c:v>561.0564736533737</c:v>
                  </c:pt>
                  <c:pt idx="2">
                    <c:v>636.37294841881032</c:v>
                  </c:pt>
                  <c:pt idx="3">
                    <c:v>652.87037776790294</c:v>
                  </c:pt>
                  <c:pt idx="4">
                    <c:v>548.18050887527397</c:v>
                  </c:pt>
                  <c:pt idx="6">
                    <c:v>166.5704546765044</c:v>
                  </c:pt>
                  <c:pt idx="7">
                    <c:v>201.15339038560199</c:v>
                  </c:pt>
                  <c:pt idx="8">
                    <c:v>192.43910432404218</c:v>
                  </c:pt>
                  <c:pt idx="9">
                    <c:v>195.0978348877747</c:v>
                  </c:pt>
                  <c:pt idx="10">
                    <c:v>160.24626590020051</c:v>
                  </c:pt>
                  <c:pt idx="12">
                    <c:v>422.31370369359178</c:v>
                  </c:pt>
                  <c:pt idx="13">
                    <c:v>512.55316389772622</c:v>
                  </c:pt>
                  <c:pt idx="14">
                    <c:v>595.30618908626855</c:v>
                  </c:pt>
                  <c:pt idx="15">
                    <c:v>609.10282266364516</c:v>
                  </c:pt>
                  <c:pt idx="16">
                    <c:v>509.85485489312964</c:v>
                  </c:pt>
                  <c:pt idx="18">
                    <c:v>130.09218159999998</c:v>
                  </c:pt>
                  <c:pt idx="19">
                    <c:v>107.75404559999997</c:v>
                  </c:pt>
                  <c:pt idx="20">
                    <c:v>116.39700100000002</c:v>
                  </c:pt>
                  <c:pt idx="21">
                    <c:v>131.03555400000002</c:v>
                  </c:pt>
                  <c:pt idx="22">
                    <c:v>121.94683890000002</c:v>
                  </c:pt>
                </c:numCache>
              </c:numRef>
            </c:plus>
            <c:minus>
              <c:numRef>
                <c:f>'data for Figure 2'!$F$8:$F$30</c:f>
                <c:numCache>
                  <c:formatCode>General</c:formatCode>
                  <c:ptCount val="23"/>
                  <c:pt idx="0">
                    <c:v>472.24840540967813</c:v>
                  </c:pt>
                  <c:pt idx="1">
                    <c:v>561.0564736533737</c:v>
                  </c:pt>
                  <c:pt idx="2">
                    <c:v>636.37294841881032</c:v>
                  </c:pt>
                  <c:pt idx="3">
                    <c:v>652.87037776790294</c:v>
                  </c:pt>
                  <c:pt idx="4">
                    <c:v>548.18050887527397</c:v>
                  </c:pt>
                  <c:pt idx="6">
                    <c:v>166.5704546765044</c:v>
                  </c:pt>
                  <c:pt idx="7">
                    <c:v>201.15339038560199</c:v>
                  </c:pt>
                  <c:pt idx="8">
                    <c:v>192.43910432404218</c:v>
                  </c:pt>
                  <c:pt idx="9">
                    <c:v>195.0978348877747</c:v>
                  </c:pt>
                  <c:pt idx="10">
                    <c:v>160.24626590020051</c:v>
                  </c:pt>
                  <c:pt idx="12">
                    <c:v>422.31370369359178</c:v>
                  </c:pt>
                  <c:pt idx="13">
                    <c:v>512.55316389772622</c:v>
                  </c:pt>
                  <c:pt idx="14">
                    <c:v>595.30618908626855</c:v>
                  </c:pt>
                  <c:pt idx="15">
                    <c:v>609.10282266364516</c:v>
                  </c:pt>
                  <c:pt idx="16">
                    <c:v>509.85485489312964</c:v>
                  </c:pt>
                  <c:pt idx="18">
                    <c:v>130.09218159999998</c:v>
                  </c:pt>
                  <c:pt idx="19">
                    <c:v>107.75404559999997</c:v>
                  </c:pt>
                  <c:pt idx="20">
                    <c:v>116.39700100000002</c:v>
                  </c:pt>
                  <c:pt idx="21">
                    <c:v>131.03555400000002</c:v>
                  </c:pt>
                  <c:pt idx="22">
                    <c:v>121.94683890000002</c:v>
                  </c:pt>
                </c:numCache>
              </c:numRef>
            </c:minus>
            <c:spPr>
              <a:ln w="12700">
                <a:solidFill>
                  <a:srgbClr val="000000"/>
                </a:solidFill>
                <a:prstDash val="solid"/>
              </a:ln>
            </c:spPr>
          </c:errBars>
          <c:cat>
            <c:strRef>
              <c:f>'data for Figure 2'!$B$8:$B$36</c:f>
              <c:strCache>
                <c:ptCount val="29"/>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pt idx="24">
                  <c:v>2022–26</c:v>
                </c:pt>
                <c:pt idx="25">
                  <c:v>2027–31</c:v>
                </c:pt>
                <c:pt idx="26">
                  <c:v>2032–36</c:v>
                </c:pt>
                <c:pt idx="27">
                  <c:v>2037–41</c:v>
                </c:pt>
                <c:pt idx="28">
                  <c:v>2042–46</c:v>
                </c:pt>
              </c:strCache>
            </c:strRef>
          </c:cat>
          <c:val>
            <c:numRef>
              <c:f>'data for Figure 2'!$D$8:$D$36</c:f>
              <c:numCache>
                <c:formatCode>#,##0</c:formatCode>
                <c:ptCount val="29"/>
                <c:pt idx="0">
                  <c:v>8504.9310000000005</c:v>
                </c:pt>
                <c:pt idx="1">
                  <c:v>9828.0920000000006</c:v>
                </c:pt>
                <c:pt idx="2">
                  <c:v>11699.91</c:v>
                </c:pt>
                <c:pt idx="3">
                  <c:v>12974.012000000001</c:v>
                </c:pt>
                <c:pt idx="4">
                  <c:v>10811.793</c:v>
                </c:pt>
                <c:pt idx="6">
                  <c:v>2569.7829999999999</c:v>
                </c:pt>
                <c:pt idx="7">
                  <c:v>2615.7550000000001</c:v>
                </c:pt>
                <c:pt idx="8">
                  <c:v>2318.6860000000001</c:v>
                </c:pt>
                <c:pt idx="9">
                  <c:v>2494.6689999999999</c:v>
                </c:pt>
                <c:pt idx="10">
                  <c:v>2056.6559999999999</c:v>
                </c:pt>
                <c:pt idx="12">
                  <c:v>5092.0360000000001</c:v>
                </c:pt>
                <c:pt idx="13">
                  <c:v>6529.4849999999997</c:v>
                </c:pt>
                <c:pt idx="14">
                  <c:v>8607.8220000000001</c:v>
                </c:pt>
                <c:pt idx="15">
                  <c:v>9609.2530000000006</c:v>
                </c:pt>
                <c:pt idx="16">
                  <c:v>7964.8140000000003</c:v>
                </c:pt>
                <c:pt idx="18">
                  <c:v>843.11199999999997</c:v>
                </c:pt>
                <c:pt idx="19">
                  <c:v>682.85199999999998</c:v>
                </c:pt>
                <c:pt idx="20">
                  <c:v>773.40200000000004</c:v>
                </c:pt>
                <c:pt idx="21">
                  <c:v>870.09</c:v>
                </c:pt>
                <c:pt idx="22">
                  <c:v>790.32299999999998</c:v>
                </c:pt>
                <c:pt idx="24">
                  <c:v>23.594512864119995</c:v>
                </c:pt>
                <c:pt idx="25">
                  <c:v>41.771640631049976</c:v>
                </c:pt>
                <c:pt idx="26">
                  <c:v>42.77361413962997</c:v>
                </c:pt>
                <c:pt idx="27">
                  <c:v>40.494855860909965</c:v>
                </c:pt>
                <c:pt idx="28">
                  <c:v>24.735001245789991</c:v>
                </c:pt>
              </c:numCache>
            </c:numRef>
          </c:val>
          <c:extLst>
            <c:ext xmlns:c16="http://schemas.microsoft.com/office/drawing/2014/chart" uri="{C3380CC4-5D6E-409C-BE32-E72D297353CC}">
              <c16:uniqueId val="{0000006D-ADF0-46DB-A7FA-0B8B43BC63F0}"/>
            </c:ext>
          </c:extLst>
        </c:ser>
        <c:dLbls>
          <c:showLegendKey val="0"/>
          <c:showVal val="0"/>
          <c:showCatName val="0"/>
          <c:showSerName val="0"/>
          <c:showPercent val="0"/>
          <c:showBubbleSize val="0"/>
        </c:dLbls>
        <c:gapWidth val="0"/>
        <c:axId val="154284032"/>
        <c:axId val="154285568"/>
      </c:barChart>
      <c:catAx>
        <c:axId val="154284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Verdana"/>
                <a:ea typeface="Verdana"/>
                <a:cs typeface="Verdana"/>
              </a:defRPr>
            </a:pPr>
            <a:endParaRPr lang="en-US"/>
          </a:p>
        </c:txPr>
        <c:crossAx val="154285568"/>
        <c:crosses val="autoZero"/>
        <c:auto val="1"/>
        <c:lblAlgn val="ctr"/>
        <c:lblOffset val="100"/>
        <c:tickLblSkip val="1"/>
        <c:tickMarkSkip val="1"/>
        <c:noMultiLvlLbl val="0"/>
      </c:catAx>
      <c:valAx>
        <c:axId val="154285568"/>
        <c:scaling>
          <c:orientation val="minMax"/>
          <c:max val="14000"/>
          <c:min val="0"/>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54284032"/>
        <c:crosses val="autoZero"/>
        <c:crossBetween val="between"/>
        <c:majorUnit val="2000"/>
        <c:minorUnit val="500"/>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Standing coniferous timber volume by sector and stand mean dbh class for GB</a:t>
            </a:r>
          </a:p>
        </c:rich>
      </c:tx>
      <c:overlay val="0"/>
    </c:title>
    <c:autoTitleDeleted val="0"/>
    <c:plotArea>
      <c:layout/>
      <c:barChart>
        <c:barDir val="col"/>
        <c:grouping val="clustered"/>
        <c:varyColors val="0"/>
        <c:ser>
          <c:idx val="0"/>
          <c:order val="0"/>
          <c:tx>
            <c:strRef>
              <c:f>'data input'!$C$475</c:f>
              <c:strCache>
                <c:ptCount val="1"/>
                <c:pt idx="0">
                  <c:v>GB Public Forest Estate</c:v>
                </c:pt>
              </c:strCache>
            </c:strRef>
          </c:tx>
          <c:spPr>
            <a:solidFill>
              <a:srgbClr val="074F28"/>
            </a:solidFill>
          </c:spPr>
          <c:invertIfNegative val="0"/>
          <c:cat>
            <c:strRef>
              <c:f>'data input'!$B$476:$B$484</c:f>
              <c:strCache>
                <c:ptCount val="9"/>
                <c:pt idx="0">
                  <c:v>0 to 7</c:v>
                </c:pt>
                <c:pt idx="1">
                  <c:v>7 to 10</c:v>
                </c:pt>
                <c:pt idx="2">
                  <c:v>10 to 15</c:v>
                </c:pt>
                <c:pt idx="3">
                  <c:v>15 to 20</c:v>
                </c:pt>
                <c:pt idx="4">
                  <c:v>20 to 30</c:v>
                </c:pt>
                <c:pt idx="5">
                  <c:v>30 to 40</c:v>
                </c:pt>
                <c:pt idx="6">
                  <c:v>40 to 60</c:v>
                </c:pt>
                <c:pt idx="7">
                  <c:v>60 to 80</c:v>
                </c:pt>
                <c:pt idx="8">
                  <c:v>80+</c:v>
                </c:pt>
              </c:strCache>
            </c:strRef>
          </c:cat>
          <c:val>
            <c:numRef>
              <c:f>'data input'!$C$476:$C$484</c:f>
              <c:numCache>
                <c:formatCode>#,##0</c:formatCode>
                <c:ptCount val="9"/>
                <c:pt idx="0">
                  <c:v>604.62599999999998</c:v>
                </c:pt>
                <c:pt idx="1">
                  <c:v>8326.2099999999991</c:v>
                </c:pt>
                <c:pt idx="2">
                  <c:v>30310.392</c:v>
                </c:pt>
                <c:pt idx="3">
                  <c:v>52875.296000000002</c:v>
                </c:pt>
                <c:pt idx="4">
                  <c:v>18821.632000000001</c:v>
                </c:pt>
                <c:pt idx="5">
                  <c:v>11724.77</c:v>
                </c:pt>
                <c:pt idx="6">
                  <c:v>1353.9559999999999</c:v>
                </c:pt>
                <c:pt idx="7">
                  <c:v>314.66500000000002</c:v>
                </c:pt>
                <c:pt idx="8">
                  <c:v>0</c:v>
                </c:pt>
              </c:numCache>
            </c:numRef>
          </c:val>
          <c:extLst>
            <c:ext xmlns:c16="http://schemas.microsoft.com/office/drawing/2014/chart" uri="{C3380CC4-5D6E-409C-BE32-E72D297353CC}">
              <c16:uniqueId val="{00000000-9FB7-4228-AD53-2A7F4595B8D7}"/>
            </c:ext>
          </c:extLst>
        </c:ser>
        <c:ser>
          <c:idx val="1"/>
          <c:order val="1"/>
          <c:tx>
            <c:strRef>
              <c:f>'data input'!$D$475</c:f>
              <c:strCache>
                <c:ptCount val="1"/>
                <c:pt idx="0">
                  <c:v>GB Private Sector</c:v>
                </c:pt>
              </c:strCache>
            </c:strRef>
          </c:tx>
          <c:spPr>
            <a:solidFill>
              <a:srgbClr val="80B79E"/>
            </a:solidFill>
          </c:spPr>
          <c:invertIfNegative val="0"/>
          <c:errBars>
            <c:errBarType val="both"/>
            <c:errValType val="cust"/>
            <c:noEndCap val="0"/>
            <c:plus>
              <c:numRef>
                <c:f>'data input'!$H$476:$H$484</c:f>
                <c:numCache>
                  <c:formatCode>General</c:formatCode>
                  <c:ptCount val="9"/>
                  <c:pt idx="0">
                    <c:v>0</c:v>
                  </c:pt>
                  <c:pt idx="1">
                    <c:v>56.787331621828365</c:v>
                  </c:pt>
                  <c:pt idx="2">
                    <c:v>464.15396131591842</c:v>
                  </c:pt>
                  <c:pt idx="3">
                    <c:v>1577.3566336267597</c:v>
                  </c:pt>
                  <c:pt idx="4">
                    <c:v>3570.4609679811565</c:v>
                  </c:pt>
                  <c:pt idx="5">
                    <c:v>3245.1114397497176</c:v>
                  </c:pt>
                  <c:pt idx="6">
                    <c:v>2233.4348089144169</c:v>
                  </c:pt>
                  <c:pt idx="7">
                    <c:v>937.21501436038079</c:v>
                  </c:pt>
                  <c:pt idx="8">
                    <c:v>839.36352990509863</c:v>
                  </c:pt>
                </c:numCache>
              </c:numRef>
            </c:plus>
            <c:minus>
              <c:numRef>
                <c:f>'data input'!$H$476:$H$484</c:f>
                <c:numCache>
                  <c:formatCode>General</c:formatCode>
                  <c:ptCount val="9"/>
                  <c:pt idx="0">
                    <c:v>0</c:v>
                  </c:pt>
                  <c:pt idx="1">
                    <c:v>56.787331621828365</c:v>
                  </c:pt>
                  <c:pt idx="2">
                    <c:v>464.15396131591842</c:v>
                  </c:pt>
                  <c:pt idx="3">
                    <c:v>1577.3566336267597</c:v>
                  </c:pt>
                  <c:pt idx="4">
                    <c:v>3570.4609679811565</c:v>
                  </c:pt>
                  <c:pt idx="5">
                    <c:v>3245.1114397497176</c:v>
                  </c:pt>
                  <c:pt idx="6">
                    <c:v>2233.4348089144169</c:v>
                  </c:pt>
                  <c:pt idx="7">
                    <c:v>937.21501436038079</c:v>
                  </c:pt>
                  <c:pt idx="8">
                    <c:v>839.36352990509863</c:v>
                  </c:pt>
                </c:numCache>
              </c:numRef>
            </c:minus>
          </c:errBars>
          <c:cat>
            <c:strRef>
              <c:f>'data input'!$B$476:$B$484</c:f>
              <c:strCache>
                <c:ptCount val="9"/>
                <c:pt idx="0">
                  <c:v>0 to 7</c:v>
                </c:pt>
                <c:pt idx="1">
                  <c:v>7 to 10</c:v>
                </c:pt>
                <c:pt idx="2">
                  <c:v>10 to 15</c:v>
                </c:pt>
                <c:pt idx="3">
                  <c:v>15 to 20</c:v>
                </c:pt>
                <c:pt idx="4">
                  <c:v>20 to 30</c:v>
                </c:pt>
                <c:pt idx="5">
                  <c:v>30 to 40</c:v>
                </c:pt>
                <c:pt idx="6">
                  <c:v>40 to 60</c:v>
                </c:pt>
                <c:pt idx="7">
                  <c:v>60 to 80</c:v>
                </c:pt>
                <c:pt idx="8">
                  <c:v>80+</c:v>
                </c:pt>
              </c:strCache>
            </c:strRef>
          </c:cat>
          <c:val>
            <c:numRef>
              <c:f>'data input'!$D$476:$D$484</c:f>
              <c:numCache>
                <c:formatCode>#,##0</c:formatCode>
                <c:ptCount val="9"/>
                <c:pt idx="0">
                  <c:v>0</c:v>
                </c:pt>
                <c:pt idx="1">
                  <c:v>532.322</c:v>
                </c:pt>
                <c:pt idx="2">
                  <c:v>10687.343999999999</c:v>
                </c:pt>
                <c:pt idx="3">
                  <c:v>31995.393</c:v>
                </c:pt>
                <c:pt idx="4">
                  <c:v>107190.421</c:v>
                </c:pt>
                <c:pt idx="5">
                  <c:v>65610.134999999995</c:v>
                </c:pt>
                <c:pt idx="6">
                  <c:v>42778.74</c:v>
                </c:pt>
                <c:pt idx="7">
                  <c:v>9651.1229999999996</c:v>
                </c:pt>
                <c:pt idx="8">
                  <c:v>4481.848</c:v>
                </c:pt>
              </c:numCache>
            </c:numRef>
          </c:val>
          <c:extLst>
            <c:ext xmlns:c16="http://schemas.microsoft.com/office/drawing/2014/chart" uri="{C3380CC4-5D6E-409C-BE32-E72D297353CC}">
              <c16:uniqueId val="{00000003-9FB7-4228-AD53-2A7F4595B8D7}"/>
            </c:ext>
          </c:extLst>
        </c:ser>
        <c:dLbls>
          <c:showLegendKey val="0"/>
          <c:showVal val="0"/>
          <c:showCatName val="0"/>
          <c:showSerName val="0"/>
          <c:showPercent val="0"/>
          <c:showBubbleSize val="0"/>
        </c:dLbls>
        <c:gapWidth val="150"/>
        <c:axId val="158113792"/>
        <c:axId val="158115712"/>
      </c:barChart>
      <c:catAx>
        <c:axId val="158113792"/>
        <c:scaling>
          <c:orientation val="minMax"/>
        </c:scaling>
        <c:delete val="0"/>
        <c:axPos val="b"/>
        <c:title>
          <c:tx>
            <c:rich>
              <a:bodyPr/>
              <a:lstStyle/>
              <a:p>
                <a:pPr>
                  <a:defRPr/>
                </a:pPr>
                <a:r>
                  <a:rPr lang="en-US"/>
                  <a:t>dbh class (cm)</a:t>
                </a:r>
              </a:p>
            </c:rich>
          </c:tx>
          <c:overlay val="0"/>
        </c:title>
        <c:numFmt formatCode="General" sourceLinked="0"/>
        <c:majorTickMark val="out"/>
        <c:minorTickMark val="none"/>
        <c:tickLblPos val="nextTo"/>
        <c:txPr>
          <a:bodyPr rot="-5400000" vert="horz"/>
          <a:lstStyle/>
          <a:p>
            <a:pPr>
              <a:defRPr/>
            </a:pPr>
            <a:endParaRPr lang="en-US"/>
          </a:p>
        </c:txPr>
        <c:crossAx val="158115712"/>
        <c:crosses val="autoZero"/>
        <c:auto val="1"/>
        <c:lblAlgn val="ctr"/>
        <c:lblOffset val="100"/>
        <c:noMultiLvlLbl val="0"/>
      </c:catAx>
      <c:valAx>
        <c:axId val="158115712"/>
        <c:scaling>
          <c:orientation val="minMax"/>
        </c:scaling>
        <c:delete val="0"/>
        <c:axPos val="l"/>
        <c:majorGridlines>
          <c:spPr>
            <a:ln w="3175">
              <a:solidFill>
                <a:srgbClr val="808080"/>
              </a:solidFill>
              <a:prstDash val="lgDash"/>
            </a:ln>
          </c:spPr>
        </c:majorGridlines>
        <c:title>
          <c:tx>
            <c:rich>
              <a:bodyPr rot="-5400000" vert="horz"/>
              <a:lstStyle/>
              <a:p>
                <a:pPr>
                  <a:defRPr/>
                </a:pPr>
                <a:r>
                  <a:rPr lang="en-US"/>
                  <a:t>Standing volume (thousands </a:t>
                </a:r>
                <a:r>
                  <a:rPr lang="en-US" baseline="0"/>
                  <a:t> cubic metres overbark </a:t>
                </a:r>
                <a:r>
                  <a:rPr lang="en-US"/>
                  <a:t>)</a:t>
                </a:r>
              </a:p>
            </c:rich>
          </c:tx>
          <c:overlay val="0"/>
        </c:title>
        <c:numFmt formatCode="#,##0" sourceLinked="1"/>
        <c:majorTickMark val="out"/>
        <c:minorTickMark val="none"/>
        <c:tickLblPos val="nextTo"/>
        <c:crossAx val="158113792"/>
        <c:crosses val="autoZero"/>
        <c:crossBetween val="between"/>
      </c:valAx>
    </c:plotArea>
    <c:legend>
      <c:legendPos val="r"/>
      <c:overlay val="0"/>
    </c:legend>
    <c:plotVisOnly val="1"/>
    <c:dispBlanksAs val="gap"/>
    <c:showDLblsOverMax val="0"/>
  </c:chart>
  <c:spPr>
    <a:ln>
      <a:noFill/>
    </a:ln>
  </c:sp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'data input'!$C$475</c:f>
              <c:strCache>
                <c:ptCount val="1"/>
                <c:pt idx="0">
                  <c:v>GB Public Forest Estate</c:v>
                </c:pt>
              </c:strCache>
            </c:strRef>
          </c:tx>
          <c:spPr>
            <a:solidFill>
              <a:srgbClr val="074F28"/>
            </a:solidFill>
          </c:spPr>
          <c:invertIfNegative val="0"/>
          <c:cat>
            <c:strRef>
              <c:f>'data input'!$B$476:$B$484</c:f>
              <c:strCache>
                <c:ptCount val="9"/>
                <c:pt idx="0">
                  <c:v>0 to 7</c:v>
                </c:pt>
                <c:pt idx="1">
                  <c:v>7 to 10</c:v>
                </c:pt>
                <c:pt idx="2">
                  <c:v>10 to 15</c:v>
                </c:pt>
                <c:pt idx="3">
                  <c:v>15 to 20</c:v>
                </c:pt>
                <c:pt idx="4">
                  <c:v>20 to 30</c:v>
                </c:pt>
                <c:pt idx="5">
                  <c:v>30 to 40</c:v>
                </c:pt>
                <c:pt idx="6">
                  <c:v>40 to 60</c:v>
                </c:pt>
                <c:pt idx="7">
                  <c:v>60 to 80</c:v>
                </c:pt>
                <c:pt idx="8">
                  <c:v>80+</c:v>
                </c:pt>
              </c:strCache>
            </c:strRef>
          </c:cat>
          <c:val>
            <c:numRef>
              <c:f>'data input'!$C$476:$C$484</c:f>
              <c:numCache>
                <c:formatCode>#,##0</c:formatCode>
                <c:ptCount val="9"/>
                <c:pt idx="0">
                  <c:v>604.62599999999998</c:v>
                </c:pt>
                <c:pt idx="1">
                  <c:v>8326.2099999999991</c:v>
                </c:pt>
                <c:pt idx="2">
                  <c:v>30310.392</c:v>
                </c:pt>
                <c:pt idx="3">
                  <c:v>52875.296000000002</c:v>
                </c:pt>
                <c:pt idx="4">
                  <c:v>18821.632000000001</c:v>
                </c:pt>
                <c:pt idx="5">
                  <c:v>11724.77</c:v>
                </c:pt>
                <c:pt idx="6">
                  <c:v>1353.9559999999999</c:v>
                </c:pt>
                <c:pt idx="7">
                  <c:v>314.66500000000002</c:v>
                </c:pt>
                <c:pt idx="8">
                  <c:v>0</c:v>
                </c:pt>
              </c:numCache>
            </c:numRef>
          </c:val>
          <c:extLst>
            <c:ext xmlns:c16="http://schemas.microsoft.com/office/drawing/2014/chart" uri="{C3380CC4-5D6E-409C-BE32-E72D297353CC}">
              <c16:uniqueId val="{00000000-C5A4-46A0-A0D7-4B09DE89205E}"/>
            </c:ext>
          </c:extLst>
        </c:ser>
        <c:ser>
          <c:idx val="1"/>
          <c:order val="1"/>
          <c:tx>
            <c:strRef>
              <c:f>'data input'!$D$475</c:f>
              <c:strCache>
                <c:ptCount val="1"/>
                <c:pt idx="0">
                  <c:v>GB Private Sector</c:v>
                </c:pt>
              </c:strCache>
            </c:strRef>
          </c:tx>
          <c:spPr>
            <a:solidFill>
              <a:srgbClr val="80B79E"/>
            </a:solidFill>
          </c:spPr>
          <c:invertIfNegative val="0"/>
          <c:errBars>
            <c:errBarType val="both"/>
            <c:errValType val="cust"/>
            <c:noEndCap val="0"/>
            <c:plus>
              <c:numRef>
                <c:f>'data input'!$H$476:$H$484</c:f>
                <c:numCache>
                  <c:formatCode>General</c:formatCode>
                  <c:ptCount val="9"/>
                  <c:pt idx="0">
                    <c:v>0</c:v>
                  </c:pt>
                  <c:pt idx="1">
                    <c:v>56.787331621828365</c:v>
                  </c:pt>
                  <c:pt idx="2">
                    <c:v>464.15396131591842</c:v>
                  </c:pt>
                  <c:pt idx="3">
                    <c:v>1577.3566336267597</c:v>
                  </c:pt>
                  <c:pt idx="4">
                    <c:v>3570.4609679811565</c:v>
                  </c:pt>
                  <c:pt idx="5">
                    <c:v>3245.1114397497176</c:v>
                  </c:pt>
                  <c:pt idx="6">
                    <c:v>2233.4348089144169</c:v>
                  </c:pt>
                  <c:pt idx="7">
                    <c:v>937.21501436038079</c:v>
                  </c:pt>
                  <c:pt idx="8">
                    <c:v>839.36352990509863</c:v>
                  </c:pt>
                </c:numCache>
              </c:numRef>
            </c:plus>
            <c:minus>
              <c:numRef>
                <c:f>'data input'!$H$476:$H$484</c:f>
                <c:numCache>
                  <c:formatCode>General</c:formatCode>
                  <c:ptCount val="9"/>
                  <c:pt idx="0">
                    <c:v>0</c:v>
                  </c:pt>
                  <c:pt idx="1">
                    <c:v>56.787331621828365</c:v>
                  </c:pt>
                  <c:pt idx="2">
                    <c:v>464.15396131591842</c:v>
                  </c:pt>
                  <c:pt idx="3">
                    <c:v>1577.3566336267597</c:v>
                  </c:pt>
                  <c:pt idx="4">
                    <c:v>3570.4609679811565</c:v>
                  </c:pt>
                  <c:pt idx="5">
                    <c:v>3245.1114397497176</c:v>
                  </c:pt>
                  <c:pt idx="6">
                    <c:v>2233.4348089144169</c:v>
                  </c:pt>
                  <c:pt idx="7">
                    <c:v>937.21501436038079</c:v>
                  </c:pt>
                  <c:pt idx="8">
                    <c:v>839.36352990509863</c:v>
                  </c:pt>
                </c:numCache>
              </c:numRef>
            </c:minus>
          </c:errBars>
          <c:cat>
            <c:strRef>
              <c:f>'data input'!$B$476:$B$484</c:f>
              <c:strCache>
                <c:ptCount val="9"/>
                <c:pt idx="0">
                  <c:v>0 to 7</c:v>
                </c:pt>
                <c:pt idx="1">
                  <c:v>7 to 10</c:v>
                </c:pt>
                <c:pt idx="2">
                  <c:v>10 to 15</c:v>
                </c:pt>
                <c:pt idx="3">
                  <c:v>15 to 20</c:v>
                </c:pt>
                <c:pt idx="4">
                  <c:v>20 to 30</c:v>
                </c:pt>
                <c:pt idx="5">
                  <c:v>30 to 40</c:v>
                </c:pt>
                <c:pt idx="6">
                  <c:v>40 to 60</c:v>
                </c:pt>
                <c:pt idx="7">
                  <c:v>60 to 80</c:v>
                </c:pt>
                <c:pt idx="8">
                  <c:v>80+</c:v>
                </c:pt>
              </c:strCache>
            </c:strRef>
          </c:cat>
          <c:val>
            <c:numRef>
              <c:f>'data input'!$D$476:$D$484</c:f>
              <c:numCache>
                <c:formatCode>#,##0</c:formatCode>
                <c:ptCount val="9"/>
                <c:pt idx="0">
                  <c:v>0</c:v>
                </c:pt>
                <c:pt idx="1">
                  <c:v>532.322</c:v>
                </c:pt>
                <c:pt idx="2">
                  <c:v>10687.343999999999</c:v>
                </c:pt>
                <c:pt idx="3">
                  <c:v>31995.393</c:v>
                </c:pt>
                <c:pt idx="4">
                  <c:v>107190.421</c:v>
                </c:pt>
                <c:pt idx="5">
                  <c:v>65610.134999999995</c:v>
                </c:pt>
                <c:pt idx="6">
                  <c:v>42778.74</c:v>
                </c:pt>
                <c:pt idx="7">
                  <c:v>9651.1229999999996</c:v>
                </c:pt>
                <c:pt idx="8">
                  <c:v>4481.848</c:v>
                </c:pt>
              </c:numCache>
            </c:numRef>
          </c:val>
          <c:extLst>
            <c:ext xmlns:c16="http://schemas.microsoft.com/office/drawing/2014/chart" uri="{C3380CC4-5D6E-409C-BE32-E72D297353CC}">
              <c16:uniqueId val="{00000001-C5A4-46A0-A0D7-4B09DE89205E}"/>
            </c:ext>
          </c:extLst>
        </c:ser>
        <c:dLbls>
          <c:showLegendKey val="0"/>
          <c:showVal val="0"/>
          <c:showCatName val="0"/>
          <c:showSerName val="0"/>
          <c:showPercent val="0"/>
          <c:showBubbleSize val="0"/>
        </c:dLbls>
        <c:gapWidth val="150"/>
        <c:axId val="158113792"/>
        <c:axId val="158115712"/>
      </c:barChart>
      <c:catAx>
        <c:axId val="158113792"/>
        <c:scaling>
          <c:orientation val="minMax"/>
        </c:scaling>
        <c:delete val="0"/>
        <c:axPos val="b"/>
        <c:title>
          <c:tx>
            <c:rich>
              <a:bodyPr/>
              <a:lstStyle/>
              <a:p>
                <a:pPr>
                  <a:defRPr sz="1400" baseline="0"/>
                </a:pPr>
                <a:r>
                  <a:rPr lang="en-US" sz="1400" baseline="0"/>
                  <a:t>dbh class (cm)</a:t>
                </a:r>
              </a:p>
            </c:rich>
          </c:tx>
          <c:overlay val="0"/>
        </c:title>
        <c:numFmt formatCode="General" sourceLinked="0"/>
        <c:majorTickMark val="out"/>
        <c:minorTickMark val="none"/>
        <c:tickLblPos val="nextTo"/>
        <c:txPr>
          <a:bodyPr rot="-5400000" vert="horz"/>
          <a:lstStyle/>
          <a:p>
            <a:pPr>
              <a:defRPr sz="1400" baseline="0"/>
            </a:pPr>
            <a:endParaRPr lang="en-US"/>
          </a:p>
        </c:txPr>
        <c:crossAx val="158115712"/>
        <c:crosses val="autoZero"/>
        <c:auto val="1"/>
        <c:lblAlgn val="ctr"/>
        <c:lblOffset val="100"/>
        <c:noMultiLvlLbl val="0"/>
      </c:catAx>
      <c:valAx>
        <c:axId val="158115712"/>
        <c:scaling>
          <c:orientation val="minMax"/>
        </c:scaling>
        <c:delete val="0"/>
        <c:axPos val="l"/>
        <c:majorGridlines>
          <c:spPr>
            <a:ln w="3175">
              <a:solidFill>
                <a:srgbClr val="808080"/>
              </a:solidFill>
              <a:prstDash val="lgDash"/>
            </a:ln>
          </c:spPr>
        </c:majorGridlines>
        <c:title>
          <c:tx>
            <c:rich>
              <a:bodyPr rot="-5400000" vert="horz"/>
              <a:lstStyle/>
              <a:p>
                <a:pPr>
                  <a:defRPr sz="1400" baseline="0"/>
                </a:pPr>
                <a:r>
                  <a:rPr lang="en-US" sz="1400" baseline="0"/>
                  <a:t>Standing volume (thousands  cubic metres overbark )</a:t>
                </a:r>
              </a:p>
            </c:rich>
          </c:tx>
          <c:overlay val="0"/>
        </c:title>
        <c:numFmt formatCode="#,##0" sourceLinked="1"/>
        <c:majorTickMark val="out"/>
        <c:minorTickMark val="none"/>
        <c:tickLblPos val="nextTo"/>
        <c:txPr>
          <a:bodyPr/>
          <a:lstStyle/>
          <a:p>
            <a:pPr>
              <a:defRPr sz="1400" baseline="0"/>
            </a:pPr>
            <a:endParaRPr lang="en-US"/>
          </a:p>
        </c:txPr>
        <c:crossAx val="158113792"/>
        <c:crosses val="autoZero"/>
        <c:crossBetween val="between"/>
      </c:valAx>
    </c:plotArea>
    <c:legend>
      <c:legendPos val="r"/>
      <c:overlay val="0"/>
      <c:txPr>
        <a:bodyPr/>
        <a:lstStyle/>
        <a:p>
          <a:pPr>
            <a:defRPr sz="1400" baseline="0"/>
          </a:pPr>
          <a:endParaRPr lang="en-US"/>
        </a:p>
      </c:txPr>
    </c:legend>
    <c:plotVisOnly val="1"/>
    <c:dispBlanksAs val="gap"/>
    <c:showDLblsOverMax val="0"/>
  </c:chart>
  <c:spPr>
    <a:ln>
      <a:noFill/>
    </a:ln>
  </c:sp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0" i="0" u="none" strike="noStrike" baseline="0">
                <a:effectLst/>
              </a:rPr>
              <a:t>25-year forecast of average annual coniferous standing volume</a:t>
            </a:r>
            <a:endParaRPr lang="en-GB"/>
          </a:p>
        </c:rich>
      </c:tx>
      <c:overlay val="0"/>
    </c:title>
    <c:autoTitleDeleted val="0"/>
    <c:plotArea>
      <c:layout>
        <c:manualLayout>
          <c:layoutTarget val="inner"/>
          <c:xMode val="edge"/>
          <c:yMode val="edge"/>
          <c:x val="0.12616339193381593"/>
          <c:y val="0.12033898305084746"/>
          <c:w val="0.70734229576008278"/>
          <c:h val="0.65254237288135597"/>
        </c:manualLayout>
      </c:layout>
      <c:barChart>
        <c:barDir val="col"/>
        <c:grouping val="clustered"/>
        <c:varyColors val="0"/>
        <c:ser>
          <c:idx val="0"/>
          <c:order val="0"/>
          <c:tx>
            <c:strRef>
              <c:f>'data for Figure 4'!$C$7</c:f>
              <c:strCache>
                <c:ptCount val="1"/>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8E0F-4FA4-90C4-DEF8A079812F}"/>
              </c:ext>
            </c:extLst>
          </c:dPt>
          <c:dPt>
            <c:idx val="1"/>
            <c:invertIfNegative val="0"/>
            <c:bubble3D val="0"/>
            <c:spPr>
              <a:solidFill>
                <a:srgbClr val="074F28"/>
              </a:solidFill>
              <a:ln w="25400">
                <a:noFill/>
              </a:ln>
            </c:spPr>
            <c:extLst>
              <c:ext xmlns:c16="http://schemas.microsoft.com/office/drawing/2014/chart" uri="{C3380CC4-5D6E-409C-BE32-E72D297353CC}">
                <c16:uniqueId val="{00000003-8E0F-4FA4-90C4-DEF8A079812F}"/>
              </c:ext>
            </c:extLst>
          </c:dPt>
          <c:dPt>
            <c:idx val="2"/>
            <c:invertIfNegative val="0"/>
            <c:bubble3D val="0"/>
            <c:spPr>
              <a:solidFill>
                <a:srgbClr val="074F28"/>
              </a:solidFill>
              <a:ln w="25400">
                <a:noFill/>
              </a:ln>
            </c:spPr>
            <c:extLst>
              <c:ext xmlns:c16="http://schemas.microsoft.com/office/drawing/2014/chart" uri="{C3380CC4-5D6E-409C-BE32-E72D297353CC}">
                <c16:uniqueId val="{00000005-8E0F-4FA4-90C4-DEF8A079812F}"/>
              </c:ext>
            </c:extLst>
          </c:dPt>
          <c:dPt>
            <c:idx val="3"/>
            <c:invertIfNegative val="0"/>
            <c:bubble3D val="0"/>
            <c:spPr>
              <a:solidFill>
                <a:srgbClr val="074F28"/>
              </a:solidFill>
              <a:ln w="25400">
                <a:noFill/>
              </a:ln>
            </c:spPr>
            <c:extLst>
              <c:ext xmlns:c16="http://schemas.microsoft.com/office/drawing/2014/chart" uri="{C3380CC4-5D6E-409C-BE32-E72D297353CC}">
                <c16:uniqueId val="{00000007-8E0F-4FA4-90C4-DEF8A079812F}"/>
              </c:ext>
            </c:extLst>
          </c:dPt>
          <c:dPt>
            <c:idx val="4"/>
            <c:invertIfNegative val="0"/>
            <c:bubble3D val="0"/>
            <c:spPr>
              <a:solidFill>
                <a:srgbClr val="074F28"/>
              </a:solidFill>
              <a:ln w="25400">
                <a:noFill/>
              </a:ln>
            </c:spPr>
            <c:extLst>
              <c:ext xmlns:c16="http://schemas.microsoft.com/office/drawing/2014/chart" uri="{C3380CC4-5D6E-409C-BE32-E72D297353CC}">
                <c16:uniqueId val="{00000009-8E0F-4FA4-90C4-DEF8A079812F}"/>
              </c:ext>
            </c:extLst>
          </c:dPt>
          <c:dPt>
            <c:idx val="5"/>
            <c:invertIfNegative val="0"/>
            <c:bubble3D val="0"/>
            <c:spPr>
              <a:solidFill>
                <a:srgbClr val="074F28"/>
              </a:solidFill>
              <a:ln w="25400">
                <a:noFill/>
              </a:ln>
            </c:spPr>
            <c:extLst>
              <c:ext xmlns:c16="http://schemas.microsoft.com/office/drawing/2014/chart" uri="{C3380CC4-5D6E-409C-BE32-E72D297353CC}">
                <c16:uniqueId val="{0000000B-8E0F-4FA4-90C4-DEF8A079812F}"/>
              </c:ext>
            </c:extLst>
          </c:dPt>
          <c:dPt>
            <c:idx val="6"/>
            <c:invertIfNegative val="0"/>
            <c:bubble3D val="0"/>
            <c:spPr>
              <a:solidFill>
                <a:srgbClr val="3B9946"/>
              </a:solidFill>
              <a:ln w="25400">
                <a:noFill/>
              </a:ln>
            </c:spPr>
            <c:extLst>
              <c:ext xmlns:c16="http://schemas.microsoft.com/office/drawing/2014/chart" uri="{C3380CC4-5D6E-409C-BE32-E72D297353CC}">
                <c16:uniqueId val="{0000000D-8E0F-4FA4-90C4-DEF8A079812F}"/>
              </c:ext>
            </c:extLst>
          </c:dPt>
          <c:dPt>
            <c:idx val="7"/>
            <c:invertIfNegative val="0"/>
            <c:bubble3D val="0"/>
            <c:spPr>
              <a:solidFill>
                <a:srgbClr val="3B9946"/>
              </a:solidFill>
              <a:ln w="25400">
                <a:noFill/>
              </a:ln>
            </c:spPr>
            <c:extLst>
              <c:ext xmlns:c16="http://schemas.microsoft.com/office/drawing/2014/chart" uri="{C3380CC4-5D6E-409C-BE32-E72D297353CC}">
                <c16:uniqueId val="{0000000F-8E0F-4FA4-90C4-DEF8A079812F}"/>
              </c:ext>
            </c:extLst>
          </c:dPt>
          <c:dPt>
            <c:idx val="8"/>
            <c:invertIfNegative val="0"/>
            <c:bubble3D val="0"/>
            <c:spPr>
              <a:solidFill>
                <a:srgbClr val="3B9946"/>
              </a:solidFill>
              <a:ln w="25400">
                <a:noFill/>
              </a:ln>
            </c:spPr>
            <c:extLst>
              <c:ext xmlns:c16="http://schemas.microsoft.com/office/drawing/2014/chart" uri="{C3380CC4-5D6E-409C-BE32-E72D297353CC}">
                <c16:uniqueId val="{00000011-8E0F-4FA4-90C4-DEF8A079812F}"/>
              </c:ext>
            </c:extLst>
          </c:dPt>
          <c:dPt>
            <c:idx val="9"/>
            <c:invertIfNegative val="0"/>
            <c:bubble3D val="0"/>
            <c:spPr>
              <a:solidFill>
                <a:srgbClr val="3B9946"/>
              </a:solidFill>
              <a:ln w="25400">
                <a:noFill/>
              </a:ln>
            </c:spPr>
            <c:extLst>
              <c:ext xmlns:c16="http://schemas.microsoft.com/office/drawing/2014/chart" uri="{C3380CC4-5D6E-409C-BE32-E72D297353CC}">
                <c16:uniqueId val="{00000013-8E0F-4FA4-90C4-DEF8A079812F}"/>
              </c:ext>
            </c:extLst>
          </c:dPt>
          <c:dPt>
            <c:idx val="10"/>
            <c:invertIfNegative val="0"/>
            <c:bubble3D val="0"/>
            <c:spPr>
              <a:solidFill>
                <a:srgbClr val="3B9946"/>
              </a:solidFill>
              <a:ln w="25400">
                <a:noFill/>
              </a:ln>
            </c:spPr>
            <c:extLst>
              <c:ext xmlns:c16="http://schemas.microsoft.com/office/drawing/2014/chart" uri="{C3380CC4-5D6E-409C-BE32-E72D297353CC}">
                <c16:uniqueId val="{00000015-8E0F-4FA4-90C4-DEF8A079812F}"/>
              </c:ext>
            </c:extLst>
          </c:dPt>
          <c:dPt>
            <c:idx val="11"/>
            <c:invertIfNegative val="0"/>
            <c:bubble3D val="0"/>
            <c:spPr>
              <a:solidFill>
                <a:srgbClr val="3B9946"/>
              </a:solidFill>
              <a:ln w="25400">
                <a:noFill/>
              </a:ln>
            </c:spPr>
            <c:extLst>
              <c:ext xmlns:c16="http://schemas.microsoft.com/office/drawing/2014/chart" uri="{C3380CC4-5D6E-409C-BE32-E72D297353CC}">
                <c16:uniqueId val="{00000017-8E0F-4FA4-90C4-DEF8A079812F}"/>
              </c:ext>
            </c:extLst>
          </c:dPt>
          <c:dPt>
            <c:idx val="12"/>
            <c:invertIfNegative val="0"/>
            <c:bubble3D val="0"/>
            <c:spPr>
              <a:solidFill>
                <a:srgbClr val="1B4E83"/>
              </a:solidFill>
              <a:ln w="25400">
                <a:noFill/>
              </a:ln>
            </c:spPr>
            <c:extLst>
              <c:ext xmlns:c16="http://schemas.microsoft.com/office/drawing/2014/chart" uri="{C3380CC4-5D6E-409C-BE32-E72D297353CC}">
                <c16:uniqueId val="{00000019-8E0F-4FA4-90C4-DEF8A079812F}"/>
              </c:ext>
            </c:extLst>
          </c:dPt>
          <c:dPt>
            <c:idx val="13"/>
            <c:invertIfNegative val="0"/>
            <c:bubble3D val="0"/>
            <c:spPr>
              <a:solidFill>
                <a:srgbClr val="1B4E83"/>
              </a:solidFill>
              <a:ln w="25400">
                <a:noFill/>
              </a:ln>
            </c:spPr>
            <c:extLst>
              <c:ext xmlns:c16="http://schemas.microsoft.com/office/drawing/2014/chart" uri="{C3380CC4-5D6E-409C-BE32-E72D297353CC}">
                <c16:uniqueId val="{0000001B-8E0F-4FA4-90C4-DEF8A079812F}"/>
              </c:ext>
            </c:extLst>
          </c:dPt>
          <c:dPt>
            <c:idx val="14"/>
            <c:invertIfNegative val="0"/>
            <c:bubble3D val="0"/>
            <c:spPr>
              <a:solidFill>
                <a:srgbClr val="1B4E83"/>
              </a:solidFill>
              <a:ln w="25400">
                <a:noFill/>
              </a:ln>
            </c:spPr>
            <c:extLst>
              <c:ext xmlns:c16="http://schemas.microsoft.com/office/drawing/2014/chart" uri="{C3380CC4-5D6E-409C-BE32-E72D297353CC}">
                <c16:uniqueId val="{0000001D-8E0F-4FA4-90C4-DEF8A079812F}"/>
              </c:ext>
            </c:extLst>
          </c:dPt>
          <c:dPt>
            <c:idx val="15"/>
            <c:invertIfNegative val="0"/>
            <c:bubble3D val="0"/>
            <c:spPr>
              <a:solidFill>
                <a:srgbClr val="1B4E83"/>
              </a:solidFill>
              <a:ln w="25400">
                <a:noFill/>
              </a:ln>
            </c:spPr>
            <c:extLst>
              <c:ext xmlns:c16="http://schemas.microsoft.com/office/drawing/2014/chart" uri="{C3380CC4-5D6E-409C-BE32-E72D297353CC}">
                <c16:uniqueId val="{0000001F-8E0F-4FA4-90C4-DEF8A079812F}"/>
              </c:ext>
            </c:extLst>
          </c:dPt>
          <c:dPt>
            <c:idx val="16"/>
            <c:invertIfNegative val="0"/>
            <c:bubble3D val="0"/>
            <c:spPr>
              <a:solidFill>
                <a:srgbClr val="1B4E83"/>
              </a:solidFill>
              <a:ln w="25400">
                <a:noFill/>
              </a:ln>
            </c:spPr>
            <c:extLst>
              <c:ext xmlns:c16="http://schemas.microsoft.com/office/drawing/2014/chart" uri="{C3380CC4-5D6E-409C-BE32-E72D297353CC}">
                <c16:uniqueId val="{00000021-8E0F-4FA4-90C4-DEF8A079812F}"/>
              </c:ext>
            </c:extLst>
          </c:dPt>
          <c:dPt>
            <c:idx val="17"/>
            <c:invertIfNegative val="0"/>
            <c:bubble3D val="0"/>
            <c:spPr>
              <a:solidFill>
                <a:srgbClr val="3B9946"/>
              </a:solidFill>
              <a:ln w="25400">
                <a:noFill/>
              </a:ln>
            </c:spPr>
            <c:extLst>
              <c:ext xmlns:c16="http://schemas.microsoft.com/office/drawing/2014/chart" uri="{C3380CC4-5D6E-409C-BE32-E72D297353CC}">
                <c16:uniqueId val="{00000023-8E0F-4FA4-90C4-DEF8A079812F}"/>
              </c:ext>
            </c:extLst>
          </c:dPt>
          <c:dPt>
            <c:idx val="18"/>
            <c:invertIfNegative val="0"/>
            <c:bubble3D val="0"/>
            <c:spPr>
              <a:solidFill>
                <a:srgbClr val="E32E1A"/>
              </a:solidFill>
              <a:ln w="25400">
                <a:noFill/>
              </a:ln>
            </c:spPr>
            <c:extLst>
              <c:ext xmlns:c16="http://schemas.microsoft.com/office/drawing/2014/chart" uri="{C3380CC4-5D6E-409C-BE32-E72D297353CC}">
                <c16:uniqueId val="{00000025-8E0F-4FA4-90C4-DEF8A079812F}"/>
              </c:ext>
            </c:extLst>
          </c:dPt>
          <c:dPt>
            <c:idx val="19"/>
            <c:invertIfNegative val="0"/>
            <c:bubble3D val="0"/>
            <c:spPr>
              <a:solidFill>
                <a:srgbClr val="E32E1A"/>
              </a:solidFill>
              <a:ln w="25400">
                <a:noFill/>
              </a:ln>
            </c:spPr>
            <c:extLst>
              <c:ext xmlns:c16="http://schemas.microsoft.com/office/drawing/2014/chart" uri="{C3380CC4-5D6E-409C-BE32-E72D297353CC}">
                <c16:uniqueId val="{00000027-8E0F-4FA4-90C4-DEF8A079812F}"/>
              </c:ext>
            </c:extLst>
          </c:dPt>
          <c:dPt>
            <c:idx val="20"/>
            <c:invertIfNegative val="0"/>
            <c:bubble3D val="0"/>
            <c:spPr>
              <a:solidFill>
                <a:srgbClr val="E32E1A"/>
              </a:solidFill>
              <a:ln w="25400">
                <a:noFill/>
              </a:ln>
            </c:spPr>
            <c:extLst>
              <c:ext xmlns:c16="http://schemas.microsoft.com/office/drawing/2014/chart" uri="{C3380CC4-5D6E-409C-BE32-E72D297353CC}">
                <c16:uniqueId val="{00000029-8E0F-4FA4-90C4-DEF8A079812F}"/>
              </c:ext>
            </c:extLst>
          </c:dPt>
          <c:dPt>
            <c:idx val="21"/>
            <c:invertIfNegative val="0"/>
            <c:bubble3D val="0"/>
            <c:spPr>
              <a:solidFill>
                <a:srgbClr val="E32E1A"/>
              </a:solidFill>
              <a:ln w="25400">
                <a:noFill/>
              </a:ln>
            </c:spPr>
            <c:extLst>
              <c:ext xmlns:c16="http://schemas.microsoft.com/office/drawing/2014/chart" uri="{C3380CC4-5D6E-409C-BE32-E72D297353CC}">
                <c16:uniqueId val="{0000002B-8E0F-4FA4-90C4-DEF8A079812F}"/>
              </c:ext>
            </c:extLst>
          </c:dPt>
          <c:dPt>
            <c:idx val="22"/>
            <c:invertIfNegative val="0"/>
            <c:bubble3D val="0"/>
            <c:spPr>
              <a:solidFill>
                <a:srgbClr val="E32E1A"/>
              </a:solidFill>
              <a:ln w="25400">
                <a:noFill/>
              </a:ln>
            </c:spPr>
            <c:extLst>
              <c:ext xmlns:c16="http://schemas.microsoft.com/office/drawing/2014/chart" uri="{C3380CC4-5D6E-409C-BE32-E72D297353CC}">
                <c16:uniqueId val="{0000002D-8E0F-4FA4-90C4-DEF8A079812F}"/>
              </c:ext>
            </c:extLst>
          </c:dPt>
          <c:cat>
            <c:strRef>
              <c:f>'data for Figure 4'!$B$8:$B$30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4'!$C$8:$C$30</c:f>
              <c:numCache>
                <c:formatCode>#,##0</c:formatCode>
                <c:ptCount val="23"/>
                <c:pt idx="0">
                  <c:v>119085.05499999999</c:v>
                </c:pt>
                <c:pt idx="1">
                  <c:v>112606.59299999999</c:v>
                </c:pt>
                <c:pt idx="2">
                  <c:v>107767.605</c:v>
                </c:pt>
                <c:pt idx="3">
                  <c:v>106350.15300000001</c:v>
                </c:pt>
                <c:pt idx="4">
                  <c:v>107783.18</c:v>
                </c:pt>
                <c:pt idx="6">
                  <c:v>26107.323</c:v>
                </c:pt>
                <c:pt idx="7">
                  <c:v>25984.607</c:v>
                </c:pt>
                <c:pt idx="8">
                  <c:v>25598.757000000001</c:v>
                </c:pt>
                <c:pt idx="9">
                  <c:v>25536.348000000002</c:v>
                </c:pt>
                <c:pt idx="10">
                  <c:v>25510.934000000001</c:v>
                </c:pt>
                <c:pt idx="12">
                  <c:v>74166.104000000007</c:v>
                </c:pt>
                <c:pt idx="13">
                  <c:v>68914.379000000001</c:v>
                </c:pt>
                <c:pt idx="14">
                  <c:v>65699.081999999995</c:v>
                </c:pt>
                <c:pt idx="15">
                  <c:v>65158.703000000001</c:v>
                </c:pt>
                <c:pt idx="16">
                  <c:v>65577.790999999997</c:v>
                </c:pt>
                <c:pt idx="18">
                  <c:v>18811.628000000001</c:v>
                </c:pt>
                <c:pt idx="19">
                  <c:v>17707.607</c:v>
                </c:pt>
                <c:pt idx="20">
                  <c:v>16469.766</c:v>
                </c:pt>
                <c:pt idx="21">
                  <c:v>15655.102000000001</c:v>
                </c:pt>
                <c:pt idx="22">
                  <c:v>16694.455000000002</c:v>
                </c:pt>
              </c:numCache>
            </c:numRef>
          </c:val>
          <c:extLst>
            <c:ext xmlns:c16="http://schemas.microsoft.com/office/drawing/2014/chart" uri="{C3380CC4-5D6E-409C-BE32-E72D297353CC}">
              <c16:uniqueId val="{0000002E-8E0F-4FA4-90C4-DEF8A079812F}"/>
            </c:ext>
          </c:extLst>
        </c:ser>
        <c:ser>
          <c:idx val="1"/>
          <c:order val="1"/>
          <c:tx>
            <c:strRef>
              <c:f>'data for Figure 4'!$D$7</c:f>
              <c:strCache>
                <c:ptCount val="1"/>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0-8E0F-4FA4-90C4-DEF8A079812F}"/>
              </c:ext>
            </c:extLst>
          </c:dPt>
          <c:dPt>
            <c:idx val="1"/>
            <c:invertIfNegative val="0"/>
            <c:bubble3D val="0"/>
            <c:spPr>
              <a:solidFill>
                <a:srgbClr val="80B79E"/>
              </a:solidFill>
              <a:ln w="25400">
                <a:noFill/>
              </a:ln>
            </c:spPr>
            <c:extLst>
              <c:ext xmlns:c16="http://schemas.microsoft.com/office/drawing/2014/chart" uri="{C3380CC4-5D6E-409C-BE32-E72D297353CC}">
                <c16:uniqueId val="{00000032-8E0F-4FA4-90C4-DEF8A079812F}"/>
              </c:ext>
            </c:extLst>
          </c:dPt>
          <c:dPt>
            <c:idx val="2"/>
            <c:invertIfNegative val="0"/>
            <c:bubble3D val="0"/>
            <c:spPr>
              <a:solidFill>
                <a:srgbClr val="80B79E"/>
              </a:solidFill>
              <a:ln w="25400">
                <a:noFill/>
              </a:ln>
            </c:spPr>
            <c:extLst>
              <c:ext xmlns:c16="http://schemas.microsoft.com/office/drawing/2014/chart" uri="{C3380CC4-5D6E-409C-BE32-E72D297353CC}">
                <c16:uniqueId val="{00000034-8E0F-4FA4-90C4-DEF8A079812F}"/>
              </c:ext>
            </c:extLst>
          </c:dPt>
          <c:dPt>
            <c:idx val="3"/>
            <c:invertIfNegative val="0"/>
            <c:bubble3D val="0"/>
            <c:spPr>
              <a:solidFill>
                <a:srgbClr val="80B79E"/>
              </a:solidFill>
              <a:ln w="25400">
                <a:noFill/>
              </a:ln>
            </c:spPr>
            <c:extLst>
              <c:ext xmlns:c16="http://schemas.microsoft.com/office/drawing/2014/chart" uri="{C3380CC4-5D6E-409C-BE32-E72D297353CC}">
                <c16:uniqueId val="{00000036-8E0F-4FA4-90C4-DEF8A079812F}"/>
              </c:ext>
            </c:extLst>
          </c:dPt>
          <c:dPt>
            <c:idx val="4"/>
            <c:invertIfNegative val="0"/>
            <c:bubble3D val="0"/>
            <c:spPr>
              <a:solidFill>
                <a:srgbClr val="80B79E"/>
              </a:solidFill>
              <a:ln w="25400">
                <a:noFill/>
              </a:ln>
            </c:spPr>
            <c:extLst>
              <c:ext xmlns:c16="http://schemas.microsoft.com/office/drawing/2014/chart" uri="{C3380CC4-5D6E-409C-BE32-E72D297353CC}">
                <c16:uniqueId val="{00000038-8E0F-4FA4-90C4-DEF8A079812F}"/>
              </c:ext>
            </c:extLst>
          </c:dPt>
          <c:dPt>
            <c:idx val="5"/>
            <c:invertIfNegative val="0"/>
            <c:bubble3D val="0"/>
            <c:spPr>
              <a:solidFill>
                <a:srgbClr val="80B79E"/>
              </a:solidFill>
              <a:ln w="25400">
                <a:noFill/>
              </a:ln>
            </c:spPr>
            <c:extLst>
              <c:ext xmlns:c16="http://schemas.microsoft.com/office/drawing/2014/chart" uri="{C3380CC4-5D6E-409C-BE32-E72D297353CC}">
                <c16:uniqueId val="{0000003A-8E0F-4FA4-90C4-DEF8A079812F}"/>
              </c:ext>
            </c:extLst>
          </c:dPt>
          <c:dPt>
            <c:idx val="6"/>
            <c:invertIfNegative val="0"/>
            <c:bubble3D val="0"/>
            <c:extLst>
              <c:ext xmlns:c16="http://schemas.microsoft.com/office/drawing/2014/chart" uri="{C3380CC4-5D6E-409C-BE32-E72D297353CC}">
                <c16:uniqueId val="{0000003B-8E0F-4FA4-90C4-DEF8A079812F}"/>
              </c:ext>
            </c:extLst>
          </c:dPt>
          <c:dPt>
            <c:idx val="7"/>
            <c:invertIfNegative val="0"/>
            <c:bubble3D val="0"/>
            <c:extLst>
              <c:ext xmlns:c16="http://schemas.microsoft.com/office/drawing/2014/chart" uri="{C3380CC4-5D6E-409C-BE32-E72D297353CC}">
                <c16:uniqueId val="{0000003C-8E0F-4FA4-90C4-DEF8A079812F}"/>
              </c:ext>
            </c:extLst>
          </c:dPt>
          <c:dPt>
            <c:idx val="8"/>
            <c:invertIfNegative val="0"/>
            <c:bubble3D val="0"/>
            <c:extLst>
              <c:ext xmlns:c16="http://schemas.microsoft.com/office/drawing/2014/chart" uri="{C3380CC4-5D6E-409C-BE32-E72D297353CC}">
                <c16:uniqueId val="{0000003D-8E0F-4FA4-90C4-DEF8A079812F}"/>
              </c:ext>
            </c:extLst>
          </c:dPt>
          <c:dPt>
            <c:idx val="9"/>
            <c:invertIfNegative val="0"/>
            <c:bubble3D val="0"/>
            <c:extLst>
              <c:ext xmlns:c16="http://schemas.microsoft.com/office/drawing/2014/chart" uri="{C3380CC4-5D6E-409C-BE32-E72D297353CC}">
                <c16:uniqueId val="{0000003E-8E0F-4FA4-90C4-DEF8A079812F}"/>
              </c:ext>
            </c:extLst>
          </c:dPt>
          <c:dPt>
            <c:idx val="12"/>
            <c:invertIfNegative val="0"/>
            <c:bubble3D val="0"/>
            <c:spPr>
              <a:solidFill>
                <a:srgbClr val="8DA6C1"/>
              </a:solidFill>
              <a:ln w="25400">
                <a:noFill/>
              </a:ln>
            </c:spPr>
            <c:extLst>
              <c:ext xmlns:c16="http://schemas.microsoft.com/office/drawing/2014/chart" uri="{C3380CC4-5D6E-409C-BE32-E72D297353CC}">
                <c16:uniqueId val="{00000040-8E0F-4FA4-90C4-DEF8A079812F}"/>
              </c:ext>
            </c:extLst>
          </c:dPt>
          <c:dPt>
            <c:idx val="13"/>
            <c:invertIfNegative val="0"/>
            <c:bubble3D val="0"/>
            <c:spPr>
              <a:solidFill>
                <a:srgbClr val="8DA6C1"/>
              </a:solidFill>
              <a:ln w="25400">
                <a:noFill/>
              </a:ln>
            </c:spPr>
            <c:extLst>
              <c:ext xmlns:c16="http://schemas.microsoft.com/office/drawing/2014/chart" uri="{C3380CC4-5D6E-409C-BE32-E72D297353CC}">
                <c16:uniqueId val="{00000042-8E0F-4FA4-90C4-DEF8A079812F}"/>
              </c:ext>
            </c:extLst>
          </c:dPt>
          <c:dPt>
            <c:idx val="14"/>
            <c:invertIfNegative val="0"/>
            <c:bubble3D val="0"/>
            <c:spPr>
              <a:solidFill>
                <a:srgbClr val="8DA6C1"/>
              </a:solidFill>
              <a:ln w="25400">
                <a:noFill/>
              </a:ln>
            </c:spPr>
            <c:extLst>
              <c:ext xmlns:c16="http://schemas.microsoft.com/office/drawing/2014/chart" uri="{C3380CC4-5D6E-409C-BE32-E72D297353CC}">
                <c16:uniqueId val="{00000044-8E0F-4FA4-90C4-DEF8A079812F}"/>
              </c:ext>
            </c:extLst>
          </c:dPt>
          <c:dPt>
            <c:idx val="15"/>
            <c:invertIfNegative val="0"/>
            <c:bubble3D val="0"/>
            <c:spPr>
              <a:solidFill>
                <a:srgbClr val="8DA6C1"/>
              </a:solidFill>
              <a:ln w="25400">
                <a:noFill/>
              </a:ln>
            </c:spPr>
            <c:extLst>
              <c:ext xmlns:c16="http://schemas.microsoft.com/office/drawing/2014/chart" uri="{C3380CC4-5D6E-409C-BE32-E72D297353CC}">
                <c16:uniqueId val="{00000046-8E0F-4FA4-90C4-DEF8A079812F}"/>
              </c:ext>
            </c:extLst>
          </c:dPt>
          <c:dPt>
            <c:idx val="16"/>
            <c:invertIfNegative val="0"/>
            <c:bubble3D val="0"/>
            <c:spPr>
              <a:solidFill>
                <a:srgbClr val="8DA6C1"/>
              </a:solidFill>
              <a:ln w="25400">
                <a:noFill/>
              </a:ln>
            </c:spPr>
            <c:extLst>
              <c:ext xmlns:c16="http://schemas.microsoft.com/office/drawing/2014/chart" uri="{C3380CC4-5D6E-409C-BE32-E72D297353CC}">
                <c16:uniqueId val="{00000048-8E0F-4FA4-90C4-DEF8A079812F}"/>
              </c:ext>
            </c:extLst>
          </c:dPt>
          <c:dPt>
            <c:idx val="18"/>
            <c:invertIfNegative val="0"/>
            <c:bubble3D val="0"/>
            <c:spPr>
              <a:solidFill>
                <a:srgbClr val="F19698"/>
              </a:solidFill>
              <a:ln w="25400">
                <a:noFill/>
              </a:ln>
            </c:spPr>
            <c:extLst>
              <c:ext xmlns:c16="http://schemas.microsoft.com/office/drawing/2014/chart" uri="{C3380CC4-5D6E-409C-BE32-E72D297353CC}">
                <c16:uniqueId val="{0000004A-8E0F-4FA4-90C4-DEF8A079812F}"/>
              </c:ext>
            </c:extLst>
          </c:dPt>
          <c:dPt>
            <c:idx val="19"/>
            <c:invertIfNegative val="0"/>
            <c:bubble3D val="0"/>
            <c:spPr>
              <a:solidFill>
                <a:srgbClr val="F19698"/>
              </a:solidFill>
              <a:ln w="25400">
                <a:noFill/>
              </a:ln>
            </c:spPr>
            <c:extLst>
              <c:ext xmlns:c16="http://schemas.microsoft.com/office/drawing/2014/chart" uri="{C3380CC4-5D6E-409C-BE32-E72D297353CC}">
                <c16:uniqueId val="{0000004C-8E0F-4FA4-90C4-DEF8A079812F}"/>
              </c:ext>
            </c:extLst>
          </c:dPt>
          <c:dPt>
            <c:idx val="20"/>
            <c:invertIfNegative val="0"/>
            <c:bubble3D val="0"/>
            <c:spPr>
              <a:solidFill>
                <a:srgbClr val="F19698"/>
              </a:solidFill>
              <a:ln w="25400">
                <a:noFill/>
              </a:ln>
            </c:spPr>
            <c:extLst>
              <c:ext xmlns:c16="http://schemas.microsoft.com/office/drawing/2014/chart" uri="{C3380CC4-5D6E-409C-BE32-E72D297353CC}">
                <c16:uniqueId val="{0000004E-8E0F-4FA4-90C4-DEF8A079812F}"/>
              </c:ext>
            </c:extLst>
          </c:dPt>
          <c:dPt>
            <c:idx val="21"/>
            <c:invertIfNegative val="0"/>
            <c:bubble3D val="0"/>
            <c:spPr>
              <a:solidFill>
                <a:srgbClr val="F19698"/>
              </a:solidFill>
              <a:ln w="25400">
                <a:noFill/>
              </a:ln>
            </c:spPr>
            <c:extLst>
              <c:ext xmlns:c16="http://schemas.microsoft.com/office/drawing/2014/chart" uri="{C3380CC4-5D6E-409C-BE32-E72D297353CC}">
                <c16:uniqueId val="{00000050-8E0F-4FA4-90C4-DEF8A079812F}"/>
              </c:ext>
            </c:extLst>
          </c:dPt>
          <c:dPt>
            <c:idx val="22"/>
            <c:invertIfNegative val="0"/>
            <c:bubble3D val="0"/>
            <c:spPr>
              <a:solidFill>
                <a:srgbClr val="F19698"/>
              </a:solidFill>
              <a:ln w="25400">
                <a:noFill/>
              </a:ln>
            </c:spPr>
            <c:extLst>
              <c:ext xmlns:c16="http://schemas.microsoft.com/office/drawing/2014/chart" uri="{C3380CC4-5D6E-409C-BE32-E72D297353CC}">
                <c16:uniqueId val="{00000052-8E0F-4FA4-90C4-DEF8A079812F}"/>
              </c:ext>
            </c:extLst>
          </c:dPt>
          <c:errBars>
            <c:errBarType val="both"/>
            <c:errValType val="cust"/>
            <c:noEndCap val="0"/>
            <c:plus>
              <c:numRef>
                <c:f>'data for Figure 4'!$F$8:$F$30</c:f>
                <c:numCache>
                  <c:formatCode>General</c:formatCode>
                  <c:ptCount val="23"/>
                  <c:pt idx="0">
                    <c:v>4137.6468177448323</c:v>
                  </c:pt>
                  <c:pt idx="1">
                    <c:v>4191.8626720072025</c:v>
                  </c:pt>
                  <c:pt idx="2">
                    <c:v>4389.2748512043918</c:v>
                  </c:pt>
                  <c:pt idx="3">
                    <c:v>4407.2709899222109</c:v>
                  </c:pt>
                  <c:pt idx="4">
                    <c:v>4366.9754721063455</c:v>
                  </c:pt>
                  <c:pt idx="6">
                    <c:v>1873.1903864539079</c:v>
                  </c:pt>
                  <c:pt idx="7">
                    <c:v>1845.1961221295771</c:v>
                  </c:pt>
                  <c:pt idx="8">
                    <c:v>1857.3823187930973</c:v>
                  </c:pt>
                  <c:pt idx="9">
                    <c:v>1816.0790411225353</c:v>
                  </c:pt>
                  <c:pt idx="10">
                    <c:v>1787.2076127044361</c:v>
                  </c:pt>
                  <c:pt idx="12">
                    <c:v>3526.3331121662422</c:v>
                  </c:pt>
                  <c:pt idx="13">
                    <c:v>3606.0681540469559</c:v>
                  </c:pt>
                  <c:pt idx="14">
                    <c:v>3823.9942021431552</c:v>
                  </c:pt>
                  <c:pt idx="15">
                    <c:v>3873.7224457191592</c:v>
                  </c:pt>
                  <c:pt idx="16">
                    <c:v>3855.0861109278253</c:v>
                  </c:pt>
                  <c:pt idx="18">
                    <c:v>1084.5523254</c:v>
                  </c:pt>
                  <c:pt idx="19">
                    <c:v>1078.5343759999998</c:v>
                  </c:pt>
                  <c:pt idx="20">
                    <c:v>1092.2147147999999</c:v>
                  </c:pt>
                  <c:pt idx="21">
                    <c:v>1058.3803232</c:v>
                  </c:pt>
                  <c:pt idx="22">
                    <c:v>1007.3106772000002</c:v>
                  </c:pt>
                </c:numCache>
              </c:numRef>
            </c:plus>
            <c:minus>
              <c:numRef>
                <c:f>'data for Figure 4'!$F$8:$F$30</c:f>
                <c:numCache>
                  <c:formatCode>General</c:formatCode>
                  <c:ptCount val="23"/>
                  <c:pt idx="0">
                    <c:v>4137.6468177448323</c:v>
                  </c:pt>
                  <c:pt idx="1">
                    <c:v>4191.8626720072025</c:v>
                  </c:pt>
                  <c:pt idx="2">
                    <c:v>4389.2748512043918</c:v>
                  </c:pt>
                  <c:pt idx="3">
                    <c:v>4407.2709899222109</c:v>
                  </c:pt>
                  <c:pt idx="4">
                    <c:v>4366.9754721063455</c:v>
                  </c:pt>
                  <c:pt idx="6">
                    <c:v>1873.1903864539079</c:v>
                  </c:pt>
                  <c:pt idx="7">
                    <c:v>1845.1961221295771</c:v>
                  </c:pt>
                  <c:pt idx="8">
                    <c:v>1857.3823187930973</c:v>
                  </c:pt>
                  <c:pt idx="9">
                    <c:v>1816.0790411225353</c:v>
                  </c:pt>
                  <c:pt idx="10">
                    <c:v>1787.2076127044361</c:v>
                  </c:pt>
                  <c:pt idx="12">
                    <c:v>3526.3331121662422</c:v>
                  </c:pt>
                  <c:pt idx="13">
                    <c:v>3606.0681540469559</c:v>
                  </c:pt>
                  <c:pt idx="14">
                    <c:v>3823.9942021431552</c:v>
                  </c:pt>
                  <c:pt idx="15">
                    <c:v>3873.7224457191592</c:v>
                  </c:pt>
                  <c:pt idx="16">
                    <c:v>3855.0861109278253</c:v>
                  </c:pt>
                  <c:pt idx="18">
                    <c:v>1084.5523254</c:v>
                  </c:pt>
                  <c:pt idx="19">
                    <c:v>1078.5343759999998</c:v>
                  </c:pt>
                  <c:pt idx="20">
                    <c:v>1092.2147147999999</c:v>
                  </c:pt>
                  <c:pt idx="21">
                    <c:v>1058.3803232</c:v>
                  </c:pt>
                  <c:pt idx="22">
                    <c:v>1007.3106772000002</c:v>
                  </c:pt>
                </c:numCache>
              </c:numRef>
            </c:minus>
            <c:spPr>
              <a:ln w="12700">
                <a:solidFill>
                  <a:srgbClr val="000000"/>
                </a:solidFill>
                <a:prstDash val="solid"/>
              </a:ln>
            </c:spPr>
          </c:errBars>
          <c:cat>
            <c:strRef>
              <c:f>'data for Figure 4'!$B$8:$B$30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4'!$D$8:$D$30</c:f>
              <c:numCache>
                <c:formatCode>#,##0</c:formatCode>
                <c:ptCount val="23"/>
                <c:pt idx="0">
                  <c:v>280450.99599999998</c:v>
                </c:pt>
                <c:pt idx="1">
                  <c:v>278748.01400000002</c:v>
                </c:pt>
                <c:pt idx="2">
                  <c:v>268582.72600000002</c:v>
                </c:pt>
                <c:pt idx="3">
                  <c:v>253661.57399999999</c:v>
                </c:pt>
                <c:pt idx="4">
                  <c:v>240132.041</c:v>
                </c:pt>
                <c:pt idx="6">
                  <c:v>64288.188000000002</c:v>
                </c:pt>
                <c:pt idx="7">
                  <c:v>60880.436999999998</c:v>
                </c:pt>
                <c:pt idx="8">
                  <c:v>57183.998</c:v>
                </c:pt>
                <c:pt idx="9">
                  <c:v>53419.654000000002</c:v>
                </c:pt>
                <c:pt idx="10">
                  <c:v>51008.98</c:v>
                </c:pt>
                <c:pt idx="12">
                  <c:v>196335.52600000001</c:v>
                </c:pt>
                <c:pt idx="13">
                  <c:v>198778.473</c:v>
                </c:pt>
                <c:pt idx="14">
                  <c:v>192534.916</c:v>
                </c:pt>
                <c:pt idx="15">
                  <c:v>182363.87400000001</c:v>
                </c:pt>
                <c:pt idx="16">
                  <c:v>171933.459</c:v>
                </c:pt>
                <c:pt idx="18">
                  <c:v>19827.281999999999</c:v>
                </c:pt>
                <c:pt idx="19">
                  <c:v>19089.103999999999</c:v>
                </c:pt>
                <c:pt idx="20">
                  <c:v>18863.812000000002</c:v>
                </c:pt>
                <c:pt idx="21">
                  <c:v>17878.045999999998</c:v>
                </c:pt>
                <c:pt idx="22">
                  <c:v>17189.601999999999</c:v>
                </c:pt>
              </c:numCache>
            </c:numRef>
          </c:val>
          <c:extLst>
            <c:ext xmlns:c16="http://schemas.microsoft.com/office/drawing/2014/chart" uri="{C3380CC4-5D6E-409C-BE32-E72D297353CC}">
              <c16:uniqueId val="{00000053-8E0F-4FA4-90C4-DEF8A079812F}"/>
            </c:ext>
          </c:extLst>
        </c:ser>
        <c:dLbls>
          <c:showLegendKey val="0"/>
          <c:showVal val="0"/>
          <c:showCatName val="0"/>
          <c:showSerName val="0"/>
          <c:showPercent val="0"/>
          <c:showBubbleSize val="0"/>
        </c:dLbls>
        <c:gapWidth val="0"/>
        <c:axId val="154485504"/>
        <c:axId val="154487040"/>
      </c:barChart>
      <c:catAx>
        <c:axId val="15448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Verdana"/>
                <a:ea typeface="Verdana"/>
                <a:cs typeface="Verdana"/>
              </a:defRPr>
            </a:pPr>
            <a:endParaRPr lang="en-US"/>
          </a:p>
        </c:txPr>
        <c:crossAx val="154487040"/>
        <c:crosses val="autoZero"/>
        <c:auto val="1"/>
        <c:lblAlgn val="ctr"/>
        <c:lblOffset val="100"/>
        <c:tickLblSkip val="1"/>
        <c:tickMarkSkip val="1"/>
        <c:noMultiLvlLbl val="0"/>
      </c:catAx>
      <c:valAx>
        <c:axId val="154487040"/>
        <c:scaling>
          <c:orientation val="minMax"/>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n-US"/>
          </a:p>
        </c:txPr>
        <c:crossAx val="1544855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66494312306102"/>
          <c:y val="1.9225944214600294E-2"/>
          <c:w val="0.65908307480179251"/>
          <c:h val="0.75875706214689265"/>
        </c:manualLayout>
      </c:layout>
      <c:barChart>
        <c:barDir val="col"/>
        <c:grouping val="clustered"/>
        <c:varyColors val="0"/>
        <c:ser>
          <c:idx val="0"/>
          <c:order val="0"/>
          <c:tx>
            <c:strRef>
              <c:f>'data for Figure 4'!$C$7</c:f>
              <c:strCache>
                <c:ptCount val="1"/>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E72D-4035-AFF9-F6E84421C501}"/>
              </c:ext>
            </c:extLst>
          </c:dPt>
          <c:dPt>
            <c:idx val="1"/>
            <c:invertIfNegative val="0"/>
            <c:bubble3D val="0"/>
            <c:spPr>
              <a:solidFill>
                <a:srgbClr val="074F28"/>
              </a:solidFill>
              <a:ln w="25400">
                <a:noFill/>
              </a:ln>
            </c:spPr>
            <c:extLst>
              <c:ext xmlns:c16="http://schemas.microsoft.com/office/drawing/2014/chart" uri="{C3380CC4-5D6E-409C-BE32-E72D297353CC}">
                <c16:uniqueId val="{00000003-E72D-4035-AFF9-F6E84421C501}"/>
              </c:ext>
            </c:extLst>
          </c:dPt>
          <c:dPt>
            <c:idx val="2"/>
            <c:invertIfNegative val="0"/>
            <c:bubble3D val="0"/>
            <c:spPr>
              <a:solidFill>
                <a:srgbClr val="074F28"/>
              </a:solidFill>
              <a:ln w="25400">
                <a:noFill/>
              </a:ln>
            </c:spPr>
            <c:extLst>
              <c:ext xmlns:c16="http://schemas.microsoft.com/office/drawing/2014/chart" uri="{C3380CC4-5D6E-409C-BE32-E72D297353CC}">
                <c16:uniqueId val="{00000005-E72D-4035-AFF9-F6E84421C501}"/>
              </c:ext>
            </c:extLst>
          </c:dPt>
          <c:dPt>
            <c:idx val="3"/>
            <c:invertIfNegative val="0"/>
            <c:bubble3D val="0"/>
            <c:spPr>
              <a:solidFill>
                <a:srgbClr val="074F28"/>
              </a:solidFill>
              <a:ln w="25400">
                <a:noFill/>
              </a:ln>
            </c:spPr>
            <c:extLst>
              <c:ext xmlns:c16="http://schemas.microsoft.com/office/drawing/2014/chart" uri="{C3380CC4-5D6E-409C-BE32-E72D297353CC}">
                <c16:uniqueId val="{00000007-E72D-4035-AFF9-F6E84421C501}"/>
              </c:ext>
            </c:extLst>
          </c:dPt>
          <c:dPt>
            <c:idx val="4"/>
            <c:invertIfNegative val="0"/>
            <c:bubble3D val="0"/>
            <c:spPr>
              <a:solidFill>
                <a:srgbClr val="074F28"/>
              </a:solidFill>
              <a:ln w="25400">
                <a:noFill/>
              </a:ln>
            </c:spPr>
            <c:extLst>
              <c:ext xmlns:c16="http://schemas.microsoft.com/office/drawing/2014/chart" uri="{C3380CC4-5D6E-409C-BE32-E72D297353CC}">
                <c16:uniqueId val="{00000009-E72D-4035-AFF9-F6E84421C501}"/>
              </c:ext>
            </c:extLst>
          </c:dPt>
          <c:dPt>
            <c:idx val="5"/>
            <c:invertIfNegative val="0"/>
            <c:bubble3D val="0"/>
            <c:spPr>
              <a:solidFill>
                <a:srgbClr val="074F28"/>
              </a:solidFill>
              <a:ln w="25400">
                <a:noFill/>
              </a:ln>
            </c:spPr>
            <c:extLst>
              <c:ext xmlns:c16="http://schemas.microsoft.com/office/drawing/2014/chart" uri="{C3380CC4-5D6E-409C-BE32-E72D297353CC}">
                <c16:uniqueId val="{0000000B-E72D-4035-AFF9-F6E84421C501}"/>
              </c:ext>
            </c:extLst>
          </c:dPt>
          <c:dPt>
            <c:idx val="6"/>
            <c:invertIfNegative val="0"/>
            <c:bubble3D val="0"/>
            <c:spPr>
              <a:solidFill>
                <a:srgbClr val="3B9946"/>
              </a:solidFill>
              <a:ln w="25400">
                <a:noFill/>
              </a:ln>
            </c:spPr>
            <c:extLst>
              <c:ext xmlns:c16="http://schemas.microsoft.com/office/drawing/2014/chart" uri="{C3380CC4-5D6E-409C-BE32-E72D297353CC}">
                <c16:uniqueId val="{0000000D-E72D-4035-AFF9-F6E84421C501}"/>
              </c:ext>
            </c:extLst>
          </c:dPt>
          <c:dPt>
            <c:idx val="7"/>
            <c:invertIfNegative val="0"/>
            <c:bubble3D val="0"/>
            <c:spPr>
              <a:solidFill>
                <a:srgbClr val="3B9946"/>
              </a:solidFill>
              <a:ln w="25400">
                <a:noFill/>
              </a:ln>
            </c:spPr>
            <c:extLst>
              <c:ext xmlns:c16="http://schemas.microsoft.com/office/drawing/2014/chart" uri="{C3380CC4-5D6E-409C-BE32-E72D297353CC}">
                <c16:uniqueId val="{0000000F-E72D-4035-AFF9-F6E84421C501}"/>
              </c:ext>
            </c:extLst>
          </c:dPt>
          <c:dPt>
            <c:idx val="8"/>
            <c:invertIfNegative val="0"/>
            <c:bubble3D val="0"/>
            <c:spPr>
              <a:solidFill>
                <a:srgbClr val="3B9946"/>
              </a:solidFill>
              <a:ln w="25400">
                <a:noFill/>
              </a:ln>
            </c:spPr>
            <c:extLst>
              <c:ext xmlns:c16="http://schemas.microsoft.com/office/drawing/2014/chart" uri="{C3380CC4-5D6E-409C-BE32-E72D297353CC}">
                <c16:uniqueId val="{00000011-E72D-4035-AFF9-F6E84421C501}"/>
              </c:ext>
            </c:extLst>
          </c:dPt>
          <c:dPt>
            <c:idx val="9"/>
            <c:invertIfNegative val="0"/>
            <c:bubble3D val="0"/>
            <c:spPr>
              <a:solidFill>
                <a:srgbClr val="3B9946"/>
              </a:solidFill>
              <a:ln w="25400">
                <a:noFill/>
              </a:ln>
            </c:spPr>
            <c:extLst>
              <c:ext xmlns:c16="http://schemas.microsoft.com/office/drawing/2014/chart" uri="{C3380CC4-5D6E-409C-BE32-E72D297353CC}">
                <c16:uniqueId val="{00000013-E72D-4035-AFF9-F6E84421C501}"/>
              </c:ext>
            </c:extLst>
          </c:dPt>
          <c:dPt>
            <c:idx val="10"/>
            <c:invertIfNegative val="0"/>
            <c:bubble3D val="0"/>
            <c:spPr>
              <a:solidFill>
                <a:srgbClr val="3B9946"/>
              </a:solidFill>
              <a:ln w="25400">
                <a:noFill/>
              </a:ln>
            </c:spPr>
            <c:extLst>
              <c:ext xmlns:c16="http://schemas.microsoft.com/office/drawing/2014/chart" uri="{C3380CC4-5D6E-409C-BE32-E72D297353CC}">
                <c16:uniqueId val="{00000015-E72D-4035-AFF9-F6E84421C501}"/>
              </c:ext>
            </c:extLst>
          </c:dPt>
          <c:dPt>
            <c:idx val="11"/>
            <c:invertIfNegative val="0"/>
            <c:bubble3D val="0"/>
            <c:spPr>
              <a:solidFill>
                <a:srgbClr val="3B9946"/>
              </a:solidFill>
              <a:ln w="25400">
                <a:noFill/>
              </a:ln>
            </c:spPr>
            <c:extLst>
              <c:ext xmlns:c16="http://schemas.microsoft.com/office/drawing/2014/chart" uri="{C3380CC4-5D6E-409C-BE32-E72D297353CC}">
                <c16:uniqueId val="{00000017-E72D-4035-AFF9-F6E84421C501}"/>
              </c:ext>
            </c:extLst>
          </c:dPt>
          <c:dPt>
            <c:idx val="12"/>
            <c:invertIfNegative val="0"/>
            <c:bubble3D val="0"/>
            <c:spPr>
              <a:solidFill>
                <a:srgbClr val="1B4E83"/>
              </a:solidFill>
              <a:ln w="25400">
                <a:noFill/>
              </a:ln>
            </c:spPr>
            <c:extLst>
              <c:ext xmlns:c16="http://schemas.microsoft.com/office/drawing/2014/chart" uri="{C3380CC4-5D6E-409C-BE32-E72D297353CC}">
                <c16:uniqueId val="{00000019-E72D-4035-AFF9-F6E84421C501}"/>
              </c:ext>
            </c:extLst>
          </c:dPt>
          <c:dPt>
            <c:idx val="13"/>
            <c:invertIfNegative val="0"/>
            <c:bubble3D val="0"/>
            <c:spPr>
              <a:solidFill>
                <a:srgbClr val="1B4E83"/>
              </a:solidFill>
              <a:ln w="25400">
                <a:noFill/>
              </a:ln>
            </c:spPr>
            <c:extLst>
              <c:ext xmlns:c16="http://schemas.microsoft.com/office/drawing/2014/chart" uri="{C3380CC4-5D6E-409C-BE32-E72D297353CC}">
                <c16:uniqueId val="{0000001B-E72D-4035-AFF9-F6E84421C501}"/>
              </c:ext>
            </c:extLst>
          </c:dPt>
          <c:dPt>
            <c:idx val="14"/>
            <c:invertIfNegative val="0"/>
            <c:bubble3D val="0"/>
            <c:spPr>
              <a:solidFill>
                <a:srgbClr val="1B4E83"/>
              </a:solidFill>
              <a:ln w="25400">
                <a:noFill/>
              </a:ln>
            </c:spPr>
            <c:extLst>
              <c:ext xmlns:c16="http://schemas.microsoft.com/office/drawing/2014/chart" uri="{C3380CC4-5D6E-409C-BE32-E72D297353CC}">
                <c16:uniqueId val="{0000001D-E72D-4035-AFF9-F6E84421C501}"/>
              </c:ext>
            </c:extLst>
          </c:dPt>
          <c:dPt>
            <c:idx val="15"/>
            <c:invertIfNegative val="0"/>
            <c:bubble3D val="0"/>
            <c:spPr>
              <a:solidFill>
                <a:srgbClr val="1B4E83"/>
              </a:solidFill>
              <a:ln w="25400">
                <a:noFill/>
              </a:ln>
            </c:spPr>
            <c:extLst>
              <c:ext xmlns:c16="http://schemas.microsoft.com/office/drawing/2014/chart" uri="{C3380CC4-5D6E-409C-BE32-E72D297353CC}">
                <c16:uniqueId val="{0000001F-E72D-4035-AFF9-F6E84421C501}"/>
              </c:ext>
            </c:extLst>
          </c:dPt>
          <c:dPt>
            <c:idx val="16"/>
            <c:invertIfNegative val="0"/>
            <c:bubble3D val="0"/>
            <c:spPr>
              <a:solidFill>
                <a:srgbClr val="1B4E83"/>
              </a:solidFill>
              <a:ln w="25400">
                <a:noFill/>
              </a:ln>
            </c:spPr>
            <c:extLst>
              <c:ext xmlns:c16="http://schemas.microsoft.com/office/drawing/2014/chart" uri="{C3380CC4-5D6E-409C-BE32-E72D297353CC}">
                <c16:uniqueId val="{00000021-E72D-4035-AFF9-F6E84421C501}"/>
              </c:ext>
            </c:extLst>
          </c:dPt>
          <c:dPt>
            <c:idx val="17"/>
            <c:invertIfNegative val="0"/>
            <c:bubble3D val="0"/>
            <c:spPr>
              <a:solidFill>
                <a:srgbClr val="3B9946"/>
              </a:solidFill>
              <a:ln w="25400">
                <a:noFill/>
              </a:ln>
            </c:spPr>
            <c:extLst>
              <c:ext xmlns:c16="http://schemas.microsoft.com/office/drawing/2014/chart" uri="{C3380CC4-5D6E-409C-BE32-E72D297353CC}">
                <c16:uniqueId val="{00000023-E72D-4035-AFF9-F6E84421C501}"/>
              </c:ext>
            </c:extLst>
          </c:dPt>
          <c:dPt>
            <c:idx val="18"/>
            <c:invertIfNegative val="0"/>
            <c:bubble3D val="0"/>
            <c:spPr>
              <a:solidFill>
                <a:srgbClr val="E32E1A"/>
              </a:solidFill>
              <a:ln w="25400">
                <a:noFill/>
              </a:ln>
            </c:spPr>
            <c:extLst>
              <c:ext xmlns:c16="http://schemas.microsoft.com/office/drawing/2014/chart" uri="{C3380CC4-5D6E-409C-BE32-E72D297353CC}">
                <c16:uniqueId val="{00000025-E72D-4035-AFF9-F6E84421C501}"/>
              </c:ext>
            </c:extLst>
          </c:dPt>
          <c:dPt>
            <c:idx val="19"/>
            <c:invertIfNegative val="0"/>
            <c:bubble3D val="0"/>
            <c:spPr>
              <a:solidFill>
                <a:srgbClr val="E32E1A"/>
              </a:solidFill>
              <a:ln w="25400">
                <a:noFill/>
              </a:ln>
            </c:spPr>
            <c:extLst>
              <c:ext xmlns:c16="http://schemas.microsoft.com/office/drawing/2014/chart" uri="{C3380CC4-5D6E-409C-BE32-E72D297353CC}">
                <c16:uniqueId val="{00000027-E72D-4035-AFF9-F6E84421C501}"/>
              </c:ext>
            </c:extLst>
          </c:dPt>
          <c:dPt>
            <c:idx val="20"/>
            <c:invertIfNegative val="0"/>
            <c:bubble3D val="0"/>
            <c:spPr>
              <a:solidFill>
                <a:srgbClr val="E32E1A"/>
              </a:solidFill>
              <a:ln w="25400">
                <a:noFill/>
              </a:ln>
            </c:spPr>
            <c:extLst>
              <c:ext xmlns:c16="http://schemas.microsoft.com/office/drawing/2014/chart" uri="{C3380CC4-5D6E-409C-BE32-E72D297353CC}">
                <c16:uniqueId val="{00000029-E72D-4035-AFF9-F6E84421C501}"/>
              </c:ext>
            </c:extLst>
          </c:dPt>
          <c:dPt>
            <c:idx val="21"/>
            <c:invertIfNegative val="0"/>
            <c:bubble3D val="0"/>
            <c:spPr>
              <a:solidFill>
                <a:srgbClr val="E32E1A"/>
              </a:solidFill>
              <a:ln w="25400">
                <a:noFill/>
              </a:ln>
            </c:spPr>
            <c:extLst>
              <c:ext xmlns:c16="http://schemas.microsoft.com/office/drawing/2014/chart" uri="{C3380CC4-5D6E-409C-BE32-E72D297353CC}">
                <c16:uniqueId val="{0000002B-E72D-4035-AFF9-F6E84421C501}"/>
              </c:ext>
            </c:extLst>
          </c:dPt>
          <c:dPt>
            <c:idx val="22"/>
            <c:invertIfNegative val="0"/>
            <c:bubble3D val="0"/>
            <c:spPr>
              <a:solidFill>
                <a:srgbClr val="E32E1A"/>
              </a:solidFill>
              <a:ln w="25400">
                <a:noFill/>
              </a:ln>
            </c:spPr>
            <c:extLst>
              <c:ext xmlns:c16="http://schemas.microsoft.com/office/drawing/2014/chart" uri="{C3380CC4-5D6E-409C-BE32-E72D297353CC}">
                <c16:uniqueId val="{0000002D-E72D-4035-AFF9-F6E84421C501}"/>
              </c:ext>
            </c:extLst>
          </c:dPt>
          <c:cat>
            <c:strRef>
              <c:f>'data for Figure 4'!$B$8:$B$30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4'!$C$8:$C$30</c:f>
              <c:numCache>
                <c:formatCode>#,##0</c:formatCode>
                <c:ptCount val="23"/>
                <c:pt idx="0">
                  <c:v>119085.05499999999</c:v>
                </c:pt>
                <c:pt idx="1">
                  <c:v>112606.59299999999</c:v>
                </c:pt>
                <c:pt idx="2">
                  <c:v>107767.605</c:v>
                </c:pt>
                <c:pt idx="3">
                  <c:v>106350.15300000001</c:v>
                </c:pt>
                <c:pt idx="4">
                  <c:v>107783.18</c:v>
                </c:pt>
                <c:pt idx="6">
                  <c:v>26107.323</c:v>
                </c:pt>
                <c:pt idx="7">
                  <c:v>25984.607</c:v>
                </c:pt>
                <c:pt idx="8">
                  <c:v>25598.757000000001</c:v>
                </c:pt>
                <c:pt idx="9">
                  <c:v>25536.348000000002</c:v>
                </c:pt>
                <c:pt idx="10">
                  <c:v>25510.934000000001</c:v>
                </c:pt>
                <c:pt idx="12">
                  <c:v>74166.104000000007</c:v>
                </c:pt>
                <c:pt idx="13">
                  <c:v>68914.379000000001</c:v>
                </c:pt>
                <c:pt idx="14">
                  <c:v>65699.081999999995</c:v>
                </c:pt>
                <c:pt idx="15">
                  <c:v>65158.703000000001</c:v>
                </c:pt>
                <c:pt idx="16">
                  <c:v>65577.790999999997</c:v>
                </c:pt>
                <c:pt idx="18">
                  <c:v>18811.628000000001</c:v>
                </c:pt>
                <c:pt idx="19">
                  <c:v>17707.607</c:v>
                </c:pt>
                <c:pt idx="20">
                  <c:v>16469.766</c:v>
                </c:pt>
                <c:pt idx="21">
                  <c:v>15655.102000000001</c:v>
                </c:pt>
                <c:pt idx="22">
                  <c:v>16694.455000000002</c:v>
                </c:pt>
              </c:numCache>
            </c:numRef>
          </c:val>
          <c:extLst>
            <c:ext xmlns:c16="http://schemas.microsoft.com/office/drawing/2014/chart" uri="{C3380CC4-5D6E-409C-BE32-E72D297353CC}">
              <c16:uniqueId val="{0000002E-E72D-4035-AFF9-F6E84421C501}"/>
            </c:ext>
          </c:extLst>
        </c:ser>
        <c:ser>
          <c:idx val="1"/>
          <c:order val="1"/>
          <c:tx>
            <c:strRef>
              <c:f>'data for Figure 4'!$D$7</c:f>
              <c:strCache>
                <c:ptCount val="1"/>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0-E72D-4035-AFF9-F6E84421C501}"/>
              </c:ext>
            </c:extLst>
          </c:dPt>
          <c:dPt>
            <c:idx val="1"/>
            <c:invertIfNegative val="0"/>
            <c:bubble3D val="0"/>
            <c:spPr>
              <a:solidFill>
                <a:srgbClr val="80B79E"/>
              </a:solidFill>
              <a:ln w="25400">
                <a:noFill/>
              </a:ln>
            </c:spPr>
            <c:extLst>
              <c:ext xmlns:c16="http://schemas.microsoft.com/office/drawing/2014/chart" uri="{C3380CC4-5D6E-409C-BE32-E72D297353CC}">
                <c16:uniqueId val="{00000032-E72D-4035-AFF9-F6E84421C501}"/>
              </c:ext>
            </c:extLst>
          </c:dPt>
          <c:dPt>
            <c:idx val="2"/>
            <c:invertIfNegative val="0"/>
            <c:bubble3D val="0"/>
            <c:spPr>
              <a:solidFill>
                <a:srgbClr val="80B79E"/>
              </a:solidFill>
              <a:ln w="25400">
                <a:noFill/>
              </a:ln>
            </c:spPr>
            <c:extLst>
              <c:ext xmlns:c16="http://schemas.microsoft.com/office/drawing/2014/chart" uri="{C3380CC4-5D6E-409C-BE32-E72D297353CC}">
                <c16:uniqueId val="{00000034-E72D-4035-AFF9-F6E84421C501}"/>
              </c:ext>
            </c:extLst>
          </c:dPt>
          <c:dPt>
            <c:idx val="3"/>
            <c:invertIfNegative val="0"/>
            <c:bubble3D val="0"/>
            <c:spPr>
              <a:solidFill>
                <a:srgbClr val="80B79E"/>
              </a:solidFill>
              <a:ln w="25400">
                <a:noFill/>
              </a:ln>
            </c:spPr>
            <c:extLst>
              <c:ext xmlns:c16="http://schemas.microsoft.com/office/drawing/2014/chart" uri="{C3380CC4-5D6E-409C-BE32-E72D297353CC}">
                <c16:uniqueId val="{00000036-E72D-4035-AFF9-F6E84421C501}"/>
              </c:ext>
            </c:extLst>
          </c:dPt>
          <c:dPt>
            <c:idx val="4"/>
            <c:invertIfNegative val="0"/>
            <c:bubble3D val="0"/>
            <c:spPr>
              <a:solidFill>
                <a:srgbClr val="80B79E"/>
              </a:solidFill>
              <a:ln w="25400">
                <a:noFill/>
              </a:ln>
            </c:spPr>
            <c:extLst>
              <c:ext xmlns:c16="http://schemas.microsoft.com/office/drawing/2014/chart" uri="{C3380CC4-5D6E-409C-BE32-E72D297353CC}">
                <c16:uniqueId val="{00000038-E72D-4035-AFF9-F6E84421C501}"/>
              </c:ext>
            </c:extLst>
          </c:dPt>
          <c:dPt>
            <c:idx val="5"/>
            <c:invertIfNegative val="0"/>
            <c:bubble3D val="0"/>
            <c:spPr>
              <a:solidFill>
                <a:srgbClr val="80B79E"/>
              </a:solidFill>
              <a:ln w="25400">
                <a:noFill/>
              </a:ln>
            </c:spPr>
            <c:extLst>
              <c:ext xmlns:c16="http://schemas.microsoft.com/office/drawing/2014/chart" uri="{C3380CC4-5D6E-409C-BE32-E72D297353CC}">
                <c16:uniqueId val="{0000003A-E72D-4035-AFF9-F6E84421C501}"/>
              </c:ext>
            </c:extLst>
          </c:dPt>
          <c:dPt>
            <c:idx val="6"/>
            <c:invertIfNegative val="0"/>
            <c:bubble3D val="0"/>
            <c:extLst>
              <c:ext xmlns:c16="http://schemas.microsoft.com/office/drawing/2014/chart" uri="{C3380CC4-5D6E-409C-BE32-E72D297353CC}">
                <c16:uniqueId val="{0000003B-E72D-4035-AFF9-F6E84421C501}"/>
              </c:ext>
            </c:extLst>
          </c:dPt>
          <c:dPt>
            <c:idx val="7"/>
            <c:invertIfNegative val="0"/>
            <c:bubble3D val="0"/>
            <c:extLst>
              <c:ext xmlns:c16="http://schemas.microsoft.com/office/drawing/2014/chart" uri="{C3380CC4-5D6E-409C-BE32-E72D297353CC}">
                <c16:uniqueId val="{0000003C-E72D-4035-AFF9-F6E84421C501}"/>
              </c:ext>
            </c:extLst>
          </c:dPt>
          <c:dPt>
            <c:idx val="8"/>
            <c:invertIfNegative val="0"/>
            <c:bubble3D val="0"/>
            <c:extLst>
              <c:ext xmlns:c16="http://schemas.microsoft.com/office/drawing/2014/chart" uri="{C3380CC4-5D6E-409C-BE32-E72D297353CC}">
                <c16:uniqueId val="{0000003D-E72D-4035-AFF9-F6E84421C501}"/>
              </c:ext>
            </c:extLst>
          </c:dPt>
          <c:dPt>
            <c:idx val="9"/>
            <c:invertIfNegative val="0"/>
            <c:bubble3D val="0"/>
            <c:extLst>
              <c:ext xmlns:c16="http://schemas.microsoft.com/office/drawing/2014/chart" uri="{C3380CC4-5D6E-409C-BE32-E72D297353CC}">
                <c16:uniqueId val="{0000003E-E72D-4035-AFF9-F6E84421C501}"/>
              </c:ext>
            </c:extLst>
          </c:dPt>
          <c:dPt>
            <c:idx val="12"/>
            <c:invertIfNegative val="0"/>
            <c:bubble3D val="0"/>
            <c:spPr>
              <a:solidFill>
                <a:srgbClr val="8DA6C1"/>
              </a:solidFill>
              <a:ln w="25400">
                <a:noFill/>
              </a:ln>
            </c:spPr>
            <c:extLst>
              <c:ext xmlns:c16="http://schemas.microsoft.com/office/drawing/2014/chart" uri="{C3380CC4-5D6E-409C-BE32-E72D297353CC}">
                <c16:uniqueId val="{00000040-E72D-4035-AFF9-F6E84421C501}"/>
              </c:ext>
            </c:extLst>
          </c:dPt>
          <c:dPt>
            <c:idx val="13"/>
            <c:invertIfNegative val="0"/>
            <c:bubble3D val="0"/>
            <c:spPr>
              <a:solidFill>
                <a:srgbClr val="8DA6C1"/>
              </a:solidFill>
              <a:ln w="25400">
                <a:noFill/>
              </a:ln>
            </c:spPr>
            <c:extLst>
              <c:ext xmlns:c16="http://schemas.microsoft.com/office/drawing/2014/chart" uri="{C3380CC4-5D6E-409C-BE32-E72D297353CC}">
                <c16:uniqueId val="{00000042-E72D-4035-AFF9-F6E84421C501}"/>
              </c:ext>
            </c:extLst>
          </c:dPt>
          <c:dPt>
            <c:idx val="14"/>
            <c:invertIfNegative val="0"/>
            <c:bubble3D val="0"/>
            <c:spPr>
              <a:solidFill>
                <a:srgbClr val="8DA6C1"/>
              </a:solidFill>
              <a:ln w="25400">
                <a:noFill/>
              </a:ln>
            </c:spPr>
            <c:extLst>
              <c:ext xmlns:c16="http://schemas.microsoft.com/office/drawing/2014/chart" uri="{C3380CC4-5D6E-409C-BE32-E72D297353CC}">
                <c16:uniqueId val="{00000044-E72D-4035-AFF9-F6E84421C501}"/>
              </c:ext>
            </c:extLst>
          </c:dPt>
          <c:dPt>
            <c:idx val="15"/>
            <c:invertIfNegative val="0"/>
            <c:bubble3D val="0"/>
            <c:spPr>
              <a:solidFill>
                <a:srgbClr val="8DA6C1"/>
              </a:solidFill>
              <a:ln w="25400">
                <a:noFill/>
              </a:ln>
            </c:spPr>
            <c:extLst>
              <c:ext xmlns:c16="http://schemas.microsoft.com/office/drawing/2014/chart" uri="{C3380CC4-5D6E-409C-BE32-E72D297353CC}">
                <c16:uniqueId val="{00000046-E72D-4035-AFF9-F6E84421C501}"/>
              </c:ext>
            </c:extLst>
          </c:dPt>
          <c:dPt>
            <c:idx val="16"/>
            <c:invertIfNegative val="0"/>
            <c:bubble3D val="0"/>
            <c:spPr>
              <a:solidFill>
                <a:srgbClr val="8DA6C1"/>
              </a:solidFill>
              <a:ln w="25400">
                <a:noFill/>
              </a:ln>
            </c:spPr>
            <c:extLst>
              <c:ext xmlns:c16="http://schemas.microsoft.com/office/drawing/2014/chart" uri="{C3380CC4-5D6E-409C-BE32-E72D297353CC}">
                <c16:uniqueId val="{00000048-E72D-4035-AFF9-F6E84421C501}"/>
              </c:ext>
            </c:extLst>
          </c:dPt>
          <c:dPt>
            <c:idx val="18"/>
            <c:invertIfNegative val="0"/>
            <c:bubble3D val="0"/>
            <c:spPr>
              <a:solidFill>
                <a:srgbClr val="F19698"/>
              </a:solidFill>
              <a:ln w="25400">
                <a:noFill/>
              </a:ln>
            </c:spPr>
            <c:extLst>
              <c:ext xmlns:c16="http://schemas.microsoft.com/office/drawing/2014/chart" uri="{C3380CC4-5D6E-409C-BE32-E72D297353CC}">
                <c16:uniqueId val="{0000004A-E72D-4035-AFF9-F6E84421C501}"/>
              </c:ext>
            </c:extLst>
          </c:dPt>
          <c:dPt>
            <c:idx val="19"/>
            <c:invertIfNegative val="0"/>
            <c:bubble3D val="0"/>
            <c:spPr>
              <a:solidFill>
                <a:srgbClr val="F19698"/>
              </a:solidFill>
              <a:ln w="25400">
                <a:noFill/>
              </a:ln>
            </c:spPr>
            <c:extLst>
              <c:ext xmlns:c16="http://schemas.microsoft.com/office/drawing/2014/chart" uri="{C3380CC4-5D6E-409C-BE32-E72D297353CC}">
                <c16:uniqueId val="{0000004C-E72D-4035-AFF9-F6E84421C501}"/>
              </c:ext>
            </c:extLst>
          </c:dPt>
          <c:dPt>
            <c:idx val="20"/>
            <c:invertIfNegative val="0"/>
            <c:bubble3D val="0"/>
            <c:spPr>
              <a:solidFill>
                <a:srgbClr val="F19698"/>
              </a:solidFill>
              <a:ln w="25400">
                <a:noFill/>
              </a:ln>
            </c:spPr>
            <c:extLst>
              <c:ext xmlns:c16="http://schemas.microsoft.com/office/drawing/2014/chart" uri="{C3380CC4-5D6E-409C-BE32-E72D297353CC}">
                <c16:uniqueId val="{0000004E-E72D-4035-AFF9-F6E84421C501}"/>
              </c:ext>
            </c:extLst>
          </c:dPt>
          <c:dPt>
            <c:idx val="21"/>
            <c:invertIfNegative val="0"/>
            <c:bubble3D val="0"/>
            <c:spPr>
              <a:solidFill>
                <a:srgbClr val="F19698"/>
              </a:solidFill>
              <a:ln w="25400">
                <a:noFill/>
              </a:ln>
            </c:spPr>
            <c:extLst>
              <c:ext xmlns:c16="http://schemas.microsoft.com/office/drawing/2014/chart" uri="{C3380CC4-5D6E-409C-BE32-E72D297353CC}">
                <c16:uniqueId val="{00000050-E72D-4035-AFF9-F6E84421C501}"/>
              </c:ext>
            </c:extLst>
          </c:dPt>
          <c:dPt>
            <c:idx val="22"/>
            <c:invertIfNegative val="0"/>
            <c:bubble3D val="0"/>
            <c:spPr>
              <a:solidFill>
                <a:srgbClr val="F19698"/>
              </a:solidFill>
              <a:ln w="25400">
                <a:noFill/>
              </a:ln>
            </c:spPr>
            <c:extLst>
              <c:ext xmlns:c16="http://schemas.microsoft.com/office/drawing/2014/chart" uri="{C3380CC4-5D6E-409C-BE32-E72D297353CC}">
                <c16:uniqueId val="{00000052-E72D-4035-AFF9-F6E84421C501}"/>
              </c:ext>
            </c:extLst>
          </c:dPt>
          <c:errBars>
            <c:errBarType val="both"/>
            <c:errValType val="cust"/>
            <c:noEndCap val="0"/>
            <c:plus>
              <c:numRef>
                <c:f>'data for Figure 4'!$F$8:$F$30</c:f>
                <c:numCache>
                  <c:formatCode>General</c:formatCode>
                  <c:ptCount val="23"/>
                  <c:pt idx="0">
                    <c:v>4137.6468177448323</c:v>
                  </c:pt>
                  <c:pt idx="1">
                    <c:v>4191.8626720072025</c:v>
                  </c:pt>
                  <c:pt idx="2">
                    <c:v>4389.2748512043918</c:v>
                  </c:pt>
                  <c:pt idx="3">
                    <c:v>4407.2709899222109</c:v>
                  </c:pt>
                  <c:pt idx="4">
                    <c:v>4366.9754721063455</c:v>
                  </c:pt>
                  <c:pt idx="6">
                    <c:v>1873.1903864539079</c:v>
                  </c:pt>
                  <c:pt idx="7">
                    <c:v>1845.1961221295771</c:v>
                  </c:pt>
                  <c:pt idx="8">
                    <c:v>1857.3823187930973</c:v>
                  </c:pt>
                  <c:pt idx="9">
                    <c:v>1816.0790411225353</c:v>
                  </c:pt>
                  <c:pt idx="10">
                    <c:v>1787.2076127044361</c:v>
                  </c:pt>
                  <c:pt idx="12">
                    <c:v>3526.3331121662422</c:v>
                  </c:pt>
                  <c:pt idx="13">
                    <c:v>3606.0681540469559</c:v>
                  </c:pt>
                  <c:pt idx="14">
                    <c:v>3823.9942021431552</c:v>
                  </c:pt>
                  <c:pt idx="15">
                    <c:v>3873.7224457191592</c:v>
                  </c:pt>
                  <c:pt idx="16">
                    <c:v>3855.0861109278253</c:v>
                  </c:pt>
                  <c:pt idx="18">
                    <c:v>1084.5523254</c:v>
                  </c:pt>
                  <c:pt idx="19">
                    <c:v>1078.5343759999998</c:v>
                  </c:pt>
                  <c:pt idx="20">
                    <c:v>1092.2147147999999</c:v>
                  </c:pt>
                  <c:pt idx="21">
                    <c:v>1058.3803232</c:v>
                  </c:pt>
                  <c:pt idx="22">
                    <c:v>1007.3106772000002</c:v>
                  </c:pt>
                </c:numCache>
              </c:numRef>
            </c:plus>
            <c:minus>
              <c:numRef>
                <c:f>'data for Figure 4'!$F$8:$F$30</c:f>
                <c:numCache>
                  <c:formatCode>General</c:formatCode>
                  <c:ptCount val="23"/>
                  <c:pt idx="0">
                    <c:v>4137.6468177448323</c:v>
                  </c:pt>
                  <c:pt idx="1">
                    <c:v>4191.8626720072025</c:v>
                  </c:pt>
                  <c:pt idx="2">
                    <c:v>4389.2748512043918</c:v>
                  </c:pt>
                  <c:pt idx="3">
                    <c:v>4407.2709899222109</c:v>
                  </c:pt>
                  <c:pt idx="4">
                    <c:v>4366.9754721063455</c:v>
                  </c:pt>
                  <c:pt idx="6">
                    <c:v>1873.1903864539079</c:v>
                  </c:pt>
                  <c:pt idx="7">
                    <c:v>1845.1961221295771</c:v>
                  </c:pt>
                  <c:pt idx="8">
                    <c:v>1857.3823187930973</c:v>
                  </c:pt>
                  <c:pt idx="9">
                    <c:v>1816.0790411225353</c:v>
                  </c:pt>
                  <c:pt idx="10">
                    <c:v>1787.2076127044361</c:v>
                  </c:pt>
                  <c:pt idx="12">
                    <c:v>3526.3331121662422</c:v>
                  </c:pt>
                  <c:pt idx="13">
                    <c:v>3606.0681540469559</c:v>
                  </c:pt>
                  <c:pt idx="14">
                    <c:v>3823.9942021431552</c:v>
                  </c:pt>
                  <c:pt idx="15">
                    <c:v>3873.7224457191592</c:v>
                  </c:pt>
                  <c:pt idx="16">
                    <c:v>3855.0861109278253</c:v>
                  </c:pt>
                  <c:pt idx="18">
                    <c:v>1084.5523254</c:v>
                  </c:pt>
                  <c:pt idx="19">
                    <c:v>1078.5343759999998</c:v>
                  </c:pt>
                  <c:pt idx="20">
                    <c:v>1092.2147147999999</c:v>
                  </c:pt>
                  <c:pt idx="21">
                    <c:v>1058.3803232</c:v>
                  </c:pt>
                  <c:pt idx="22">
                    <c:v>1007.3106772000002</c:v>
                  </c:pt>
                </c:numCache>
              </c:numRef>
            </c:minus>
            <c:spPr>
              <a:ln w="12700">
                <a:solidFill>
                  <a:srgbClr val="000000"/>
                </a:solidFill>
                <a:prstDash val="solid"/>
              </a:ln>
            </c:spPr>
          </c:errBars>
          <c:cat>
            <c:strRef>
              <c:f>'data for Figure 4'!$B$8:$B$30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4'!$D$8:$D$30</c:f>
              <c:numCache>
                <c:formatCode>#,##0</c:formatCode>
                <c:ptCount val="23"/>
                <c:pt idx="0">
                  <c:v>280450.99599999998</c:v>
                </c:pt>
                <c:pt idx="1">
                  <c:v>278748.01400000002</c:v>
                </c:pt>
                <c:pt idx="2">
                  <c:v>268582.72600000002</c:v>
                </c:pt>
                <c:pt idx="3">
                  <c:v>253661.57399999999</c:v>
                </c:pt>
                <c:pt idx="4">
                  <c:v>240132.041</c:v>
                </c:pt>
                <c:pt idx="6">
                  <c:v>64288.188000000002</c:v>
                </c:pt>
                <c:pt idx="7">
                  <c:v>60880.436999999998</c:v>
                </c:pt>
                <c:pt idx="8">
                  <c:v>57183.998</c:v>
                </c:pt>
                <c:pt idx="9">
                  <c:v>53419.654000000002</c:v>
                </c:pt>
                <c:pt idx="10">
                  <c:v>51008.98</c:v>
                </c:pt>
                <c:pt idx="12">
                  <c:v>196335.52600000001</c:v>
                </c:pt>
                <c:pt idx="13">
                  <c:v>198778.473</c:v>
                </c:pt>
                <c:pt idx="14">
                  <c:v>192534.916</c:v>
                </c:pt>
                <c:pt idx="15">
                  <c:v>182363.87400000001</c:v>
                </c:pt>
                <c:pt idx="16">
                  <c:v>171933.459</c:v>
                </c:pt>
                <c:pt idx="18">
                  <c:v>19827.281999999999</c:v>
                </c:pt>
                <c:pt idx="19">
                  <c:v>19089.103999999999</c:v>
                </c:pt>
                <c:pt idx="20">
                  <c:v>18863.812000000002</c:v>
                </c:pt>
                <c:pt idx="21">
                  <c:v>17878.045999999998</c:v>
                </c:pt>
                <c:pt idx="22">
                  <c:v>17189.601999999999</c:v>
                </c:pt>
              </c:numCache>
            </c:numRef>
          </c:val>
          <c:extLst>
            <c:ext xmlns:c16="http://schemas.microsoft.com/office/drawing/2014/chart" uri="{C3380CC4-5D6E-409C-BE32-E72D297353CC}">
              <c16:uniqueId val="{00000053-E72D-4035-AFF9-F6E84421C501}"/>
            </c:ext>
          </c:extLst>
        </c:ser>
        <c:dLbls>
          <c:showLegendKey val="0"/>
          <c:showVal val="0"/>
          <c:showCatName val="0"/>
          <c:showSerName val="0"/>
          <c:showPercent val="0"/>
          <c:showBubbleSize val="0"/>
        </c:dLbls>
        <c:gapWidth val="0"/>
        <c:axId val="154642688"/>
        <c:axId val="154652672"/>
      </c:barChart>
      <c:catAx>
        <c:axId val="154642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Verdana"/>
                <a:ea typeface="Verdana"/>
                <a:cs typeface="Verdana"/>
              </a:defRPr>
            </a:pPr>
            <a:endParaRPr lang="en-US"/>
          </a:p>
        </c:txPr>
        <c:crossAx val="154652672"/>
        <c:crosses val="autoZero"/>
        <c:auto val="1"/>
        <c:lblAlgn val="ctr"/>
        <c:lblOffset val="100"/>
        <c:tickLblSkip val="1"/>
        <c:tickMarkSkip val="1"/>
        <c:noMultiLvlLbl val="0"/>
      </c:catAx>
      <c:valAx>
        <c:axId val="154652672"/>
        <c:scaling>
          <c:orientation val="minMax"/>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546426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0" i="0" u="none" strike="noStrike" baseline="0">
                <a:effectLst/>
              </a:rPr>
              <a:t>25-year forecast of average annual coniferous net increment</a:t>
            </a:r>
            <a:endParaRPr lang="en-GB"/>
          </a:p>
        </c:rich>
      </c:tx>
      <c:overlay val="0"/>
    </c:title>
    <c:autoTitleDeleted val="0"/>
    <c:plotArea>
      <c:layout>
        <c:manualLayout>
          <c:layoutTarget val="inner"/>
          <c:xMode val="edge"/>
          <c:yMode val="edge"/>
          <c:x val="0.11789038262668046"/>
          <c:y val="0.12033898305084746"/>
          <c:w val="0.71561530506721815"/>
          <c:h val="0.65254237288135597"/>
        </c:manualLayout>
      </c:layout>
      <c:barChart>
        <c:barDir val="col"/>
        <c:grouping val="clustered"/>
        <c:varyColors val="0"/>
        <c:ser>
          <c:idx val="0"/>
          <c:order val="0"/>
          <c:tx>
            <c:strRef>
              <c:f>'data for Figure 5'!$C$7</c:f>
              <c:strCache>
                <c:ptCount val="1"/>
              </c:strCache>
            </c:strRef>
          </c:tx>
          <c:spPr>
            <a:solidFill>
              <a:srgbClr val="05401A"/>
            </a:solidFill>
            <a:ln w="25400">
              <a:noFill/>
            </a:ln>
          </c:spPr>
          <c:invertIfNegative val="0"/>
          <c:dPt>
            <c:idx val="0"/>
            <c:invertIfNegative val="0"/>
            <c:bubble3D val="0"/>
            <c:spPr>
              <a:solidFill>
                <a:srgbClr val="074F28"/>
              </a:solidFill>
              <a:ln w="25400">
                <a:noFill/>
              </a:ln>
            </c:spPr>
            <c:extLst>
              <c:ext xmlns:c16="http://schemas.microsoft.com/office/drawing/2014/chart" uri="{C3380CC4-5D6E-409C-BE32-E72D297353CC}">
                <c16:uniqueId val="{00000001-BD1F-4B80-88AE-A79122D823BA}"/>
              </c:ext>
            </c:extLst>
          </c:dPt>
          <c:dPt>
            <c:idx val="1"/>
            <c:invertIfNegative val="0"/>
            <c:bubble3D val="0"/>
            <c:spPr>
              <a:solidFill>
                <a:srgbClr val="074F28"/>
              </a:solidFill>
              <a:ln w="25400">
                <a:noFill/>
              </a:ln>
            </c:spPr>
            <c:extLst>
              <c:ext xmlns:c16="http://schemas.microsoft.com/office/drawing/2014/chart" uri="{C3380CC4-5D6E-409C-BE32-E72D297353CC}">
                <c16:uniqueId val="{00000003-BD1F-4B80-88AE-A79122D823BA}"/>
              </c:ext>
            </c:extLst>
          </c:dPt>
          <c:dPt>
            <c:idx val="2"/>
            <c:invertIfNegative val="0"/>
            <c:bubble3D val="0"/>
            <c:spPr>
              <a:solidFill>
                <a:srgbClr val="074F28"/>
              </a:solidFill>
              <a:ln w="25400">
                <a:noFill/>
              </a:ln>
            </c:spPr>
            <c:extLst>
              <c:ext xmlns:c16="http://schemas.microsoft.com/office/drawing/2014/chart" uri="{C3380CC4-5D6E-409C-BE32-E72D297353CC}">
                <c16:uniqueId val="{00000005-BD1F-4B80-88AE-A79122D823BA}"/>
              </c:ext>
            </c:extLst>
          </c:dPt>
          <c:dPt>
            <c:idx val="3"/>
            <c:invertIfNegative val="0"/>
            <c:bubble3D val="0"/>
            <c:spPr>
              <a:solidFill>
                <a:srgbClr val="074F28"/>
              </a:solidFill>
              <a:ln w="25400">
                <a:noFill/>
              </a:ln>
            </c:spPr>
            <c:extLst>
              <c:ext xmlns:c16="http://schemas.microsoft.com/office/drawing/2014/chart" uri="{C3380CC4-5D6E-409C-BE32-E72D297353CC}">
                <c16:uniqueId val="{00000007-BD1F-4B80-88AE-A79122D823BA}"/>
              </c:ext>
            </c:extLst>
          </c:dPt>
          <c:dPt>
            <c:idx val="4"/>
            <c:invertIfNegative val="0"/>
            <c:bubble3D val="0"/>
            <c:spPr>
              <a:solidFill>
                <a:srgbClr val="074F28"/>
              </a:solidFill>
              <a:ln w="25400">
                <a:noFill/>
              </a:ln>
            </c:spPr>
            <c:extLst>
              <c:ext xmlns:c16="http://schemas.microsoft.com/office/drawing/2014/chart" uri="{C3380CC4-5D6E-409C-BE32-E72D297353CC}">
                <c16:uniqueId val="{00000009-BD1F-4B80-88AE-A79122D823BA}"/>
              </c:ext>
            </c:extLst>
          </c:dPt>
          <c:dPt>
            <c:idx val="5"/>
            <c:invertIfNegative val="0"/>
            <c:bubble3D val="0"/>
            <c:spPr>
              <a:solidFill>
                <a:srgbClr val="074F28"/>
              </a:solidFill>
              <a:ln w="25400">
                <a:noFill/>
              </a:ln>
            </c:spPr>
            <c:extLst>
              <c:ext xmlns:c16="http://schemas.microsoft.com/office/drawing/2014/chart" uri="{C3380CC4-5D6E-409C-BE32-E72D297353CC}">
                <c16:uniqueId val="{0000000B-BD1F-4B80-88AE-A79122D823BA}"/>
              </c:ext>
            </c:extLst>
          </c:dPt>
          <c:dPt>
            <c:idx val="6"/>
            <c:invertIfNegative val="0"/>
            <c:bubble3D val="0"/>
            <c:spPr>
              <a:solidFill>
                <a:srgbClr val="3B9946"/>
              </a:solidFill>
              <a:ln w="25400">
                <a:noFill/>
              </a:ln>
            </c:spPr>
            <c:extLst>
              <c:ext xmlns:c16="http://schemas.microsoft.com/office/drawing/2014/chart" uri="{C3380CC4-5D6E-409C-BE32-E72D297353CC}">
                <c16:uniqueId val="{0000000D-BD1F-4B80-88AE-A79122D823BA}"/>
              </c:ext>
            </c:extLst>
          </c:dPt>
          <c:dPt>
            <c:idx val="7"/>
            <c:invertIfNegative val="0"/>
            <c:bubble3D val="0"/>
            <c:spPr>
              <a:solidFill>
                <a:srgbClr val="3B9946"/>
              </a:solidFill>
              <a:ln w="25400">
                <a:noFill/>
              </a:ln>
            </c:spPr>
            <c:extLst>
              <c:ext xmlns:c16="http://schemas.microsoft.com/office/drawing/2014/chart" uri="{C3380CC4-5D6E-409C-BE32-E72D297353CC}">
                <c16:uniqueId val="{0000000F-BD1F-4B80-88AE-A79122D823BA}"/>
              </c:ext>
            </c:extLst>
          </c:dPt>
          <c:dPt>
            <c:idx val="8"/>
            <c:invertIfNegative val="0"/>
            <c:bubble3D val="0"/>
            <c:spPr>
              <a:solidFill>
                <a:srgbClr val="3B9946"/>
              </a:solidFill>
              <a:ln w="25400">
                <a:noFill/>
              </a:ln>
            </c:spPr>
            <c:extLst>
              <c:ext xmlns:c16="http://schemas.microsoft.com/office/drawing/2014/chart" uri="{C3380CC4-5D6E-409C-BE32-E72D297353CC}">
                <c16:uniqueId val="{00000011-BD1F-4B80-88AE-A79122D823BA}"/>
              </c:ext>
            </c:extLst>
          </c:dPt>
          <c:dPt>
            <c:idx val="9"/>
            <c:invertIfNegative val="0"/>
            <c:bubble3D val="0"/>
            <c:spPr>
              <a:solidFill>
                <a:srgbClr val="3B9946"/>
              </a:solidFill>
              <a:ln w="25400">
                <a:noFill/>
              </a:ln>
            </c:spPr>
            <c:extLst>
              <c:ext xmlns:c16="http://schemas.microsoft.com/office/drawing/2014/chart" uri="{C3380CC4-5D6E-409C-BE32-E72D297353CC}">
                <c16:uniqueId val="{00000013-BD1F-4B80-88AE-A79122D823BA}"/>
              </c:ext>
            </c:extLst>
          </c:dPt>
          <c:dPt>
            <c:idx val="10"/>
            <c:invertIfNegative val="0"/>
            <c:bubble3D val="0"/>
            <c:spPr>
              <a:solidFill>
                <a:srgbClr val="3B9946"/>
              </a:solidFill>
              <a:ln w="25400">
                <a:noFill/>
              </a:ln>
            </c:spPr>
            <c:extLst>
              <c:ext xmlns:c16="http://schemas.microsoft.com/office/drawing/2014/chart" uri="{C3380CC4-5D6E-409C-BE32-E72D297353CC}">
                <c16:uniqueId val="{00000015-BD1F-4B80-88AE-A79122D823BA}"/>
              </c:ext>
            </c:extLst>
          </c:dPt>
          <c:dPt>
            <c:idx val="11"/>
            <c:invertIfNegative val="0"/>
            <c:bubble3D val="0"/>
            <c:spPr>
              <a:solidFill>
                <a:srgbClr val="3B9946"/>
              </a:solidFill>
              <a:ln w="25400">
                <a:noFill/>
              </a:ln>
            </c:spPr>
            <c:extLst>
              <c:ext xmlns:c16="http://schemas.microsoft.com/office/drawing/2014/chart" uri="{C3380CC4-5D6E-409C-BE32-E72D297353CC}">
                <c16:uniqueId val="{00000017-BD1F-4B80-88AE-A79122D823BA}"/>
              </c:ext>
            </c:extLst>
          </c:dPt>
          <c:dPt>
            <c:idx val="12"/>
            <c:invertIfNegative val="0"/>
            <c:bubble3D val="0"/>
            <c:spPr>
              <a:solidFill>
                <a:srgbClr val="1B4E83"/>
              </a:solidFill>
              <a:ln w="25400">
                <a:noFill/>
              </a:ln>
            </c:spPr>
            <c:extLst>
              <c:ext xmlns:c16="http://schemas.microsoft.com/office/drawing/2014/chart" uri="{C3380CC4-5D6E-409C-BE32-E72D297353CC}">
                <c16:uniqueId val="{00000019-BD1F-4B80-88AE-A79122D823BA}"/>
              </c:ext>
            </c:extLst>
          </c:dPt>
          <c:dPt>
            <c:idx val="13"/>
            <c:invertIfNegative val="0"/>
            <c:bubble3D val="0"/>
            <c:spPr>
              <a:solidFill>
                <a:srgbClr val="1B4E83"/>
              </a:solidFill>
              <a:ln w="25400">
                <a:noFill/>
              </a:ln>
            </c:spPr>
            <c:extLst>
              <c:ext xmlns:c16="http://schemas.microsoft.com/office/drawing/2014/chart" uri="{C3380CC4-5D6E-409C-BE32-E72D297353CC}">
                <c16:uniqueId val="{0000001B-BD1F-4B80-88AE-A79122D823BA}"/>
              </c:ext>
            </c:extLst>
          </c:dPt>
          <c:dPt>
            <c:idx val="14"/>
            <c:invertIfNegative val="0"/>
            <c:bubble3D val="0"/>
            <c:spPr>
              <a:solidFill>
                <a:srgbClr val="1B4E83"/>
              </a:solidFill>
              <a:ln w="25400">
                <a:noFill/>
              </a:ln>
            </c:spPr>
            <c:extLst>
              <c:ext xmlns:c16="http://schemas.microsoft.com/office/drawing/2014/chart" uri="{C3380CC4-5D6E-409C-BE32-E72D297353CC}">
                <c16:uniqueId val="{0000001D-BD1F-4B80-88AE-A79122D823BA}"/>
              </c:ext>
            </c:extLst>
          </c:dPt>
          <c:dPt>
            <c:idx val="15"/>
            <c:invertIfNegative val="0"/>
            <c:bubble3D val="0"/>
            <c:spPr>
              <a:solidFill>
                <a:srgbClr val="1B4E83"/>
              </a:solidFill>
              <a:ln w="25400">
                <a:noFill/>
              </a:ln>
            </c:spPr>
            <c:extLst>
              <c:ext xmlns:c16="http://schemas.microsoft.com/office/drawing/2014/chart" uri="{C3380CC4-5D6E-409C-BE32-E72D297353CC}">
                <c16:uniqueId val="{0000001F-BD1F-4B80-88AE-A79122D823BA}"/>
              </c:ext>
            </c:extLst>
          </c:dPt>
          <c:dPt>
            <c:idx val="16"/>
            <c:invertIfNegative val="0"/>
            <c:bubble3D val="0"/>
            <c:spPr>
              <a:solidFill>
                <a:srgbClr val="1B4E83"/>
              </a:solidFill>
              <a:ln w="25400">
                <a:noFill/>
              </a:ln>
            </c:spPr>
            <c:extLst>
              <c:ext xmlns:c16="http://schemas.microsoft.com/office/drawing/2014/chart" uri="{C3380CC4-5D6E-409C-BE32-E72D297353CC}">
                <c16:uniqueId val="{00000021-BD1F-4B80-88AE-A79122D823BA}"/>
              </c:ext>
            </c:extLst>
          </c:dPt>
          <c:dPt>
            <c:idx val="17"/>
            <c:invertIfNegative val="0"/>
            <c:bubble3D val="0"/>
            <c:spPr>
              <a:solidFill>
                <a:srgbClr val="3B9946"/>
              </a:solidFill>
              <a:ln w="25400">
                <a:noFill/>
              </a:ln>
            </c:spPr>
            <c:extLst>
              <c:ext xmlns:c16="http://schemas.microsoft.com/office/drawing/2014/chart" uri="{C3380CC4-5D6E-409C-BE32-E72D297353CC}">
                <c16:uniqueId val="{00000023-BD1F-4B80-88AE-A79122D823BA}"/>
              </c:ext>
            </c:extLst>
          </c:dPt>
          <c:dPt>
            <c:idx val="18"/>
            <c:invertIfNegative val="0"/>
            <c:bubble3D val="0"/>
            <c:spPr>
              <a:solidFill>
                <a:srgbClr val="E32E1A"/>
              </a:solidFill>
              <a:ln w="25400">
                <a:noFill/>
              </a:ln>
            </c:spPr>
            <c:extLst>
              <c:ext xmlns:c16="http://schemas.microsoft.com/office/drawing/2014/chart" uri="{C3380CC4-5D6E-409C-BE32-E72D297353CC}">
                <c16:uniqueId val="{00000025-BD1F-4B80-88AE-A79122D823BA}"/>
              </c:ext>
            </c:extLst>
          </c:dPt>
          <c:dPt>
            <c:idx val="19"/>
            <c:invertIfNegative val="0"/>
            <c:bubble3D val="0"/>
            <c:spPr>
              <a:solidFill>
                <a:srgbClr val="E32E1A"/>
              </a:solidFill>
              <a:ln w="25400">
                <a:noFill/>
              </a:ln>
            </c:spPr>
            <c:extLst>
              <c:ext xmlns:c16="http://schemas.microsoft.com/office/drawing/2014/chart" uri="{C3380CC4-5D6E-409C-BE32-E72D297353CC}">
                <c16:uniqueId val="{00000027-BD1F-4B80-88AE-A79122D823BA}"/>
              </c:ext>
            </c:extLst>
          </c:dPt>
          <c:dPt>
            <c:idx val="20"/>
            <c:invertIfNegative val="0"/>
            <c:bubble3D val="0"/>
            <c:spPr>
              <a:solidFill>
                <a:srgbClr val="E32E1A"/>
              </a:solidFill>
              <a:ln w="25400">
                <a:noFill/>
              </a:ln>
            </c:spPr>
            <c:extLst>
              <c:ext xmlns:c16="http://schemas.microsoft.com/office/drawing/2014/chart" uri="{C3380CC4-5D6E-409C-BE32-E72D297353CC}">
                <c16:uniqueId val="{00000029-BD1F-4B80-88AE-A79122D823BA}"/>
              </c:ext>
            </c:extLst>
          </c:dPt>
          <c:dPt>
            <c:idx val="21"/>
            <c:invertIfNegative val="0"/>
            <c:bubble3D val="0"/>
            <c:spPr>
              <a:solidFill>
                <a:srgbClr val="E32E1A"/>
              </a:solidFill>
              <a:ln w="25400">
                <a:noFill/>
              </a:ln>
            </c:spPr>
            <c:extLst>
              <c:ext xmlns:c16="http://schemas.microsoft.com/office/drawing/2014/chart" uri="{C3380CC4-5D6E-409C-BE32-E72D297353CC}">
                <c16:uniqueId val="{0000002B-BD1F-4B80-88AE-A79122D823BA}"/>
              </c:ext>
            </c:extLst>
          </c:dPt>
          <c:dPt>
            <c:idx val="22"/>
            <c:invertIfNegative val="0"/>
            <c:bubble3D val="0"/>
            <c:spPr>
              <a:solidFill>
                <a:srgbClr val="E32E1A"/>
              </a:solidFill>
              <a:ln w="25400">
                <a:noFill/>
              </a:ln>
            </c:spPr>
            <c:extLst>
              <c:ext xmlns:c16="http://schemas.microsoft.com/office/drawing/2014/chart" uri="{C3380CC4-5D6E-409C-BE32-E72D297353CC}">
                <c16:uniqueId val="{0000002D-BD1F-4B80-88AE-A79122D823BA}"/>
              </c:ext>
            </c:extLst>
          </c:dPt>
          <c:cat>
            <c:strRef>
              <c:f>'data for Figure 5'!$B$8:$B$30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5'!$C$8:$C$30</c:f>
              <c:numCache>
                <c:formatCode>#,##0</c:formatCode>
                <c:ptCount val="23"/>
                <c:pt idx="0">
                  <c:v>4830.5820000000003</c:v>
                </c:pt>
                <c:pt idx="1">
                  <c:v>4630.9049999999997</c:v>
                </c:pt>
                <c:pt idx="2">
                  <c:v>4502.8320000000003</c:v>
                </c:pt>
                <c:pt idx="3">
                  <c:v>4580.6850000000004</c:v>
                </c:pt>
                <c:pt idx="4">
                  <c:v>4680.7550000000001</c:v>
                </c:pt>
                <c:pt idx="6">
                  <c:v>1193.1079999999999</c:v>
                </c:pt>
                <c:pt idx="7">
                  <c:v>1118.5160000000001</c:v>
                </c:pt>
                <c:pt idx="8">
                  <c:v>1071.8689999999999</c:v>
                </c:pt>
                <c:pt idx="9">
                  <c:v>1048.723</c:v>
                </c:pt>
                <c:pt idx="10">
                  <c:v>1051.6569999999999</c:v>
                </c:pt>
                <c:pt idx="12">
                  <c:v>2914.5610000000001</c:v>
                </c:pt>
                <c:pt idx="13">
                  <c:v>2726.1970000000001</c:v>
                </c:pt>
                <c:pt idx="14">
                  <c:v>2690.848</c:v>
                </c:pt>
                <c:pt idx="15">
                  <c:v>2820.1320000000001</c:v>
                </c:pt>
                <c:pt idx="16">
                  <c:v>2889.13</c:v>
                </c:pt>
                <c:pt idx="18">
                  <c:v>722.91300000000001</c:v>
                </c:pt>
                <c:pt idx="19">
                  <c:v>786.19200000000001</c:v>
                </c:pt>
                <c:pt idx="20">
                  <c:v>740.11500000000001</c:v>
                </c:pt>
                <c:pt idx="21">
                  <c:v>711.83</c:v>
                </c:pt>
                <c:pt idx="22">
                  <c:v>739.96799999999996</c:v>
                </c:pt>
              </c:numCache>
            </c:numRef>
          </c:val>
          <c:extLst>
            <c:ext xmlns:c16="http://schemas.microsoft.com/office/drawing/2014/chart" uri="{C3380CC4-5D6E-409C-BE32-E72D297353CC}">
              <c16:uniqueId val="{0000002E-BD1F-4B80-88AE-A79122D823BA}"/>
            </c:ext>
          </c:extLst>
        </c:ser>
        <c:ser>
          <c:idx val="1"/>
          <c:order val="1"/>
          <c:tx>
            <c:strRef>
              <c:f>'data for Figure 5'!$D$7</c:f>
              <c:strCache>
                <c:ptCount val="1"/>
              </c:strCache>
            </c:strRef>
          </c:tx>
          <c:spPr>
            <a:solidFill>
              <a:srgbClr val="B6D99F"/>
            </a:solidFill>
            <a:ln w="25400">
              <a:noFill/>
            </a:ln>
          </c:spPr>
          <c:invertIfNegative val="0"/>
          <c:dPt>
            <c:idx val="0"/>
            <c:invertIfNegative val="0"/>
            <c:bubble3D val="0"/>
            <c:spPr>
              <a:solidFill>
                <a:srgbClr val="80B79E"/>
              </a:solidFill>
              <a:ln w="25400">
                <a:noFill/>
              </a:ln>
            </c:spPr>
            <c:extLst>
              <c:ext xmlns:c16="http://schemas.microsoft.com/office/drawing/2014/chart" uri="{C3380CC4-5D6E-409C-BE32-E72D297353CC}">
                <c16:uniqueId val="{00000030-BD1F-4B80-88AE-A79122D823BA}"/>
              </c:ext>
            </c:extLst>
          </c:dPt>
          <c:dPt>
            <c:idx val="1"/>
            <c:invertIfNegative val="0"/>
            <c:bubble3D val="0"/>
            <c:spPr>
              <a:solidFill>
                <a:srgbClr val="80B79E"/>
              </a:solidFill>
              <a:ln w="25400">
                <a:noFill/>
              </a:ln>
            </c:spPr>
            <c:extLst>
              <c:ext xmlns:c16="http://schemas.microsoft.com/office/drawing/2014/chart" uri="{C3380CC4-5D6E-409C-BE32-E72D297353CC}">
                <c16:uniqueId val="{00000032-BD1F-4B80-88AE-A79122D823BA}"/>
              </c:ext>
            </c:extLst>
          </c:dPt>
          <c:dPt>
            <c:idx val="2"/>
            <c:invertIfNegative val="0"/>
            <c:bubble3D val="0"/>
            <c:spPr>
              <a:solidFill>
                <a:srgbClr val="80B79E"/>
              </a:solidFill>
              <a:ln w="25400">
                <a:noFill/>
              </a:ln>
            </c:spPr>
            <c:extLst>
              <c:ext xmlns:c16="http://schemas.microsoft.com/office/drawing/2014/chart" uri="{C3380CC4-5D6E-409C-BE32-E72D297353CC}">
                <c16:uniqueId val="{00000034-BD1F-4B80-88AE-A79122D823BA}"/>
              </c:ext>
            </c:extLst>
          </c:dPt>
          <c:dPt>
            <c:idx val="3"/>
            <c:invertIfNegative val="0"/>
            <c:bubble3D val="0"/>
            <c:spPr>
              <a:solidFill>
                <a:srgbClr val="80B79E"/>
              </a:solidFill>
              <a:ln w="25400">
                <a:noFill/>
              </a:ln>
            </c:spPr>
            <c:extLst>
              <c:ext xmlns:c16="http://schemas.microsoft.com/office/drawing/2014/chart" uri="{C3380CC4-5D6E-409C-BE32-E72D297353CC}">
                <c16:uniqueId val="{00000036-BD1F-4B80-88AE-A79122D823BA}"/>
              </c:ext>
            </c:extLst>
          </c:dPt>
          <c:dPt>
            <c:idx val="4"/>
            <c:invertIfNegative val="0"/>
            <c:bubble3D val="0"/>
            <c:spPr>
              <a:solidFill>
                <a:srgbClr val="80B79E"/>
              </a:solidFill>
              <a:ln w="25400">
                <a:noFill/>
              </a:ln>
            </c:spPr>
            <c:extLst>
              <c:ext xmlns:c16="http://schemas.microsoft.com/office/drawing/2014/chart" uri="{C3380CC4-5D6E-409C-BE32-E72D297353CC}">
                <c16:uniqueId val="{00000038-BD1F-4B80-88AE-A79122D823BA}"/>
              </c:ext>
            </c:extLst>
          </c:dPt>
          <c:dPt>
            <c:idx val="5"/>
            <c:invertIfNegative val="0"/>
            <c:bubble3D val="0"/>
            <c:spPr>
              <a:solidFill>
                <a:srgbClr val="80B79E"/>
              </a:solidFill>
              <a:ln w="25400">
                <a:noFill/>
              </a:ln>
            </c:spPr>
            <c:extLst>
              <c:ext xmlns:c16="http://schemas.microsoft.com/office/drawing/2014/chart" uri="{C3380CC4-5D6E-409C-BE32-E72D297353CC}">
                <c16:uniqueId val="{0000003A-BD1F-4B80-88AE-A79122D823BA}"/>
              </c:ext>
            </c:extLst>
          </c:dPt>
          <c:dPt>
            <c:idx val="6"/>
            <c:invertIfNegative val="0"/>
            <c:bubble3D val="0"/>
            <c:extLst>
              <c:ext xmlns:c16="http://schemas.microsoft.com/office/drawing/2014/chart" uri="{C3380CC4-5D6E-409C-BE32-E72D297353CC}">
                <c16:uniqueId val="{0000003B-BD1F-4B80-88AE-A79122D823BA}"/>
              </c:ext>
            </c:extLst>
          </c:dPt>
          <c:dPt>
            <c:idx val="7"/>
            <c:invertIfNegative val="0"/>
            <c:bubble3D val="0"/>
            <c:extLst>
              <c:ext xmlns:c16="http://schemas.microsoft.com/office/drawing/2014/chart" uri="{C3380CC4-5D6E-409C-BE32-E72D297353CC}">
                <c16:uniqueId val="{0000003C-BD1F-4B80-88AE-A79122D823BA}"/>
              </c:ext>
            </c:extLst>
          </c:dPt>
          <c:dPt>
            <c:idx val="8"/>
            <c:invertIfNegative val="0"/>
            <c:bubble3D val="0"/>
            <c:extLst>
              <c:ext xmlns:c16="http://schemas.microsoft.com/office/drawing/2014/chart" uri="{C3380CC4-5D6E-409C-BE32-E72D297353CC}">
                <c16:uniqueId val="{0000003D-BD1F-4B80-88AE-A79122D823BA}"/>
              </c:ext>
            </c:extLst>
          </c:dPt>
          <c:dPt>
            <c:idx val="9"/>
            <c:invertIfNegative val="0"/>
            <c:bubble3D val="0"/>
            <c:extLst>
              <c:ext xmlns:c16="http://schemas.microsoft.com/office/drawing/2014/chart" uri="{C3380CC4-5D6E-409C-BE32-E72D297353CC}">
                <c16:uniqueId val="{0000003E-BD1F-4B80-88AE-A79122D823BA}"/>
              </c:ext>
            </c:extLst>
          </c:dPt>
          <c:dPt>
            <c:idx val="12"/>
            <c:invertIfNegative val="0"/>
            <c:bubble3D val="0"/>
            <c:spPr>
              <a:solidFill>
                <a:srgbClr val="8DA6C1"/>
              </a:solidFill>
              <a:ln w="25400">
                <a:noFill/>
              </a:ln>
            </c:spPr>
            <c:extLst>
              <c:ext xmlns:c16="http://schemas.microsoft.com/office/drawing/2014/chart" uri="{C3380CC4-5D6E-409C-BE32-E72D297353CC}">
                <c16:uniqueId val="{00000040-BD1F-4B80-88AE-A79122D823BA}"/>
              </c:ext>
            </c:extLst>
          </c:dPt>
          <c:dPt>
            <c:idx val="13"/>
            <c:invertIfNegative val="0"/>
            <c:bubble3D val="0"/>
            <c:spPr>
              <a:solidFill>
                <a:srgbClr val="8DA6C1"/>
              </a:solidFill>
              <a:ln w="25400">
                <a:noFill/>
              </a:ln>
            </c:spPr>
            <c:extLst>
              <c:ext xmlns:c16="http://schemas.microsoft.com/office/drawing/2014/chart" uri="{C3380CC4-5D6E-409C-BE32-E72D297353CC}">
                <c16:uniqueId val="{00000042-BD1F-4B80-88AE-A79122D823BA}"/>
              </c:ext>
            </c:extLst>
          </c:dPt>
          <c:dPt>
            <c:idx val="14"/>
            <c:invertIfNegative val="0"/>
            <c:bubble3D val="0"/>
            <c:spPr>
              <a:solidFill>
                <a:srgbClr val="8DA6C1"/>
              </a:solidFill>
              <a:ln w="25400">
                <a:noFill/>
              </a:ln>
            </c:spPr>
            <c:extLst>
              <c:ext xmlns:c16="http://schemas.microsoft.com/office/drawing/2014/chart" uri="{C3380CC4-5D6E-409C-BE32-E72D297353CC}">
                <c16:uniqueId val="{00000044-BD1F-4B80-88AE-A79122D823BA}"/>
              </c:ext>
            </c:extLst>
          </c:dPt>
          <c:dPt>
            <c:idx val="15"/>
            <c:invertIfNegative val="0"/>
            <c:bubble3D val="0"/>
            <c:spPr>
              <a:solidFill>
                <a:srgbClr val="8DA6C1"/>
              </a:solidFill>
              <a:ln w="25400">
                <a:noFill/>
              </a:ln>
            </c:spPr>
            <c:extLst>
              <c:ext xmlns:c16="http://schemas.microsoft.com/office/drawing/2014/chart" uri="{C3380CC4-5D6E-409C-BE32-E72D297353CC}">
                <c16:uniqueId val="{00000046-BD1F-4B80-88AE-A79122D823BA}"/>
              </c:ext>
            </c:extLst>
          </c:dPt>
          <c:dPt>
            <c:idx val="16"/>
            <c:invertIfNegative val="0"/>
            <c:bubble3D val="0"/>
            <c:spPr>
              <a:solidFill>
                <a:srgbClr val="8DA6C1"/>
              </a:solidFill>
              <a:ln w="25400">
                <a:noFill/>
              </a:ln>
            </c:spPr>
            <c:extLst>
              <c:ext xmlns:c16="http://schemas.microsoft.com/office/drawing/2014/chart" uri="{C3380CC4-5D6E-409C-BE32-E72D297353CC}">
                <c16:uniqueId val="{00000048-BD1F-4B80-88AE-A79122D823BA}"/>
              </c:ext>
            </c:extLst>
          </c:dPt>
          <c:dPt>
            <c:idx val="18"/>
            <c:invertIfNegative val="0"/>
            <c:bubble3D val="0"/>
            <c:spPr>
              <a:solidFill>
                <a:srgbClr val="F19698"/>
              </a:solidFill>
              <a:ln w="25400">
                <a:noFill/>
              </a:ln>
            </c:spPr>
            <c:extLst>
              <c:ext xmlns:c16="http://schemas.microsoft.com/office/drawing/2014/chart" uri="{C3380CC4-5D6E-409C-BE32-E72D297353CC}">
                <c16:uniqueId val="{0000004A-BD1F-4B80-88AE-A79122D823BA}"/>
              </c:ext>
            </c:extLst>
          </c:dPt>
          <c:dPt>
            <c:idx val="19"/>
            <c:invertIfNegative val="0"/>
            <c:bubble3D val="0"/>
            <c:spPr>
              <a:solidFill>
                <a:srgbClr val="F19698"/>
              </a:solidFill>
              <a:ln w="25400">
                <a:noFill/>
              </a:ln>
            </c:spPr>
            <c:extLst>
              <c:ext xmlns:c16="http://schemas.microsoft.com/office/drawing/2014/chart" uri="{C3380CC4-5D6E-409C-BE32-E72D297353CC}">
                <c16:uniqueId val="{0000004C-BD1F-4B80-88AE-A79122D823BA}"/>
              </c:ext>
            </c:extLst>
          </c:dPt>
          <c:dPt>
            <c:idx val="20"/>
            <c:invertIfNegative val="0"/>
            <c:bubble3D val="0"/>
            <c:spPr>
              <a:solidFill>
                <a:srgbClr val="F19698"/>
              </a:solidFill>
              <a:ln w="25400">
                <a:noFill/>
              </a:ln>
            </c:spPr>
            <c:extLst>
              <c:ext xmlns:c16="http://schemas.microsoft.com/office/drawing/2014/chart" uri="{C3380CC4-5D6E-409C-BE32-E72D297353CC}">
                <c16:uniqueId val="{0000004E-BD1F-4B80-88AE-A79122D823BA}"/>
              </c:ext>
            </c:extLst>
          </c:dPt>
          <c:dPt>
            <c:idx val="21"/>
            <c:invertIfNegative val="0"/>
            <c:bubble3D val="0"/>
            <c:spPr>
              <a:solidFill>
                <a:srgbClr val="F19698"/>
              </a:solidFill>
              <a:ln w="25400">
                <a:noFill/>
              </a:ln>
            </c:spPr>
            <c:extLst>
              <c:ext xmlns:c16="http://schemas.microsoft.com/office/drawing/2014/chart" uri="{C3380CC4-5D6E-409C-BE32-E72D297353CC}">
                <c16:uniqueId val="{00000050-BD1F-4B80-88AE-A79122D823BA}"/>
              </c:ext>
            </c:extLst>
          </c:dPt>
          <c:dPt>
            <c:idx val="22"/>
            <c:invertIfNegative val="0"/>
            <c:bubble3D val="0"/>
            <c:spPr>
              <a:solidFill>
                <a:srgbClr val="F19698"/>
              </a:solidFill>
              <a:ln w="25400">
                <a:noFill/>
              </a:ln>
            </c:spPr>
            <c:extLst>
              <c:ext xmlns:c16="http://schemas.microsoft.com/office/drawing/2014/chart" uri="{C3380CC4-5D6E-409C-BE32-E72D297353CC}">
                <c16:uniqueId val="{00000052-BD1F-4B80-88AE-A79122D823BA}"/>
              </c:ext>
            </c:extLst>
          </c:dPt>
          <c:errBars>
            <c:errBarType val="both"/>
            <c:errValType val="cust"/>
            <c:noEndCap val="0"/>
            <c:plus>
              <c:numRef>
                <c:f>'data for Figure 5'!$F$8:$F$30</c:f>
                <c:numCache>
                  <c:formatCode>General</c:formatCode>
                  <c:ptCount val="23"/>
                  <c:pt idx="0">
                    <c:v>134.24824498264203</c:v>
                  </c:pt>
                  <c:pt idx="1">
                    <c:v>135.73960293220415</c:v>
                  </c:pt>
                  <c:pt idx="2">
                    <c:v>134.26309161469479</c:v>
                  </c:pt>
                  <c:pt idx="3">
                    <c:v>130.10346766692882</c:v>
                  </c:pt>
                  <c:pt idx="4">
                    <c:v>127.79690818123552</c:v>
                  </c:pt>
                  <c:pt idx="6">
                    <c:v>64.936868981693593</c:v>
                  </c:pt>
                  <c:pt idx="7">
                    <c:v>60.159257435919649</c:v>
                  </c:pt>
                  <c:pt idx="8">
                    <c:v>55.45321683615353</c:v>
                  </c:pt>
                  <c:pt idx="9">
                    <c:v>51.64841424787955</c:v>
                  </c:pt>
                  <c:pt idx="10">
                    <c:v>49.798142758361209</c:v>
                  </c:pt>
                  <c:pt idx="12">
                    <c:v>111.21881250523256</c:v>
                  </c:pt>
                  <c:pt idx="13">
                    <c:v>116.58021308361445</c:v>
                  </c:pt>
                  <c:pt idx="14">
                    <c:v>118.15695486211173</c:v>
                  </c:pt>
                  <c:pt idx="15">
                    <c:v>116.17154711046537</c:v>
                  </c:pt>
                  <c:pt idx="16">
                    <c:v>114.76354089244948</c:v>
                  </c:pt>
                  <c:pt idx="18">
                    <c:v>35.428458399999997</c:v>
                  </c:pt>
                  <c:pt idx="19">
                    <c:v>32.930428599999999</c:v>
                  </c:pt>
                  <c:pt idx="20">
                    <c:v>28.604208200000006</c:v>
                  </c:pt>
                  <c:pt idx="21">
                    <c:v>26.444907399999998</c:v>
                  </c:pt>
                  <c:pt idx="22">
                    <c:v>24.6086694</c:v>
                  </c:pt>
                </c:numCache>
              </c:numRef>
            </c:plus>
            <c:minus>
              <c:numRef>
                <c:f>'data for Figure 5'!$F$8:$F$30</c:f>
                <c:numCache>
                  <c:formatCode>General</c:formatCode>
                  <c:ptCount val="23"/>
                  <c:pt idx="0">
                    <c:v>134.24824498264203</c:v>
                  </c:pt>
                  <c:pt idx="1">
                    <c:v>135.73960293220415</c:v>
                  </c:pt>
                  <c:pt idx="2">
                    <c:v>134.26309161469479</c:v>
                  </c:pt>
                  <c:pt idx="3">
                    <c:v>130.10346766692882</c:v>
                  </c:pt>
                  <c:pt idx="4">
                    <c:v>127.79690818123552</c:v>
                  </c:pt>
                  <c:pt idx="6">
                    <c:v>64.936868981693593</c:v>
                  </c:pt>
                  <c:pt idx="7">
                    <c:v>60.159257435919649</c:v>
                  </c:pt>
                  <c:pt idx="8">
                    <c:v>55.45321683615353</c:v>
                  </c:pt>
                  <c:pt idx="9">
                    <c:v>51.64841424787955</c:v>
                  </c:pt>
                  <c:pt idx="10">
                    <c:v>49.798142758361209</c:v>
                  </c:pt>
                  <c:pt idx="12">
                    <c:v>111.21881250523256</c:v>
                  </c:pt>
                  <c:pt idx="13">
                    <c:v>116.58021308361445</c:v>
                  </c:pt>
                  <c:pt idx="14">
                    <c:v>118.15695486211173</c:v>
                  </c:pt>
                  <c:pt idx="15">
                    <c:v>116.17154711046537</c:v>
                  </c:pt>
                  <c:pt idx="16">
                    <c:v>114.76354089244948</c:v>
                  </c:pt>
                  <c:pt idx="18">
                    <c:v>35.428458399999997</c:v>
                  </c:pt>
                  <c:pt idx="19">
                    <c:v>32.930428599999999</c:v>
                  </c:pt>
                  <c:pt idx="20">
                    <c:v>28.604208200000006</c:v>
                  </c:pt>
                  <c:pt idx="21">
                    <c:v>26.444907399999998</c:v>
                  </c:pt>
                  <c:pt idx="22">
                    <c:v>24.6086694</c:v>
                  </c:pt>
                </c:numCache>
              </c:numRef>
            </c:minus>
            <c:spPr>
              <a:ln w="12700">
                <a:solidFill>
                  <a:srgbClr val="000000"/>
                </a:solidFill>
                <a:prstDash val="solid"/>
              </a:ln>
            </c:spPr>
          </c:errBars>
          <c:cat>
            <c:strRef>
              <c:f>'data for Figure 5'!$B$8:$B$30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5'!$D$8:$D$30</c:f>
              <c:numCache>
                <c:formatCode>#,##0</c:formatCode>
                <c:ptCount val="23"/>
                <c:pt idx="0">
                  <c:v>8957.1419999999998</c:v>
                </c:pt>
                <c:pt idx="1">
                  <c:v>8945.4060000000009</c:v>
                </c:pt>
                <c:pt idx="2">
                  <c:v>8504.8700000000008</c:v>
                </c:pt>
                <c:pt idx="3">
                  <c:v>8042.9579999999996</c:v>
                </c:pt>
                <c:pt idx="4">
                  <c:v>7740.3130000000001</c:v>
                </c:pt>
                <c:pt idx="6">
                  <c:v>2073.7600000000002</c:v>
                </c:pt>
                <c:pt idx="7">
                  <c:v>1913.183</c:v>
                </c:pt>
                <c:pt idx="8">
                  <c:v>1738.4010000000001</c:v>
                </c:pt>
                <c:pt idx="9">
                  <c:v>1660.3610000000001</c:v>
                </c:pt>
                <c:pt idx="10">
                  <c:v>1670.5050000000001</c:v>
                </c:pt>
                <c:pt idx="12">
                  <c:v>6157.3890000000001</c:v>
                </c:pt>
                <c:pt idx="13">
                  <c:v>6317.8969999999999</c:v>
                </c:pt>
                <c:pt idx="14">
                  <c:v>6083.7910000000002</c:v>
                </c:pt>
                <c:pt idx="15">
                  <c:v>5723.1229999999996</c:v>
                </c:pt>
                <c:pt idx="16">
                  <c:v>5418.7849999999999</c:v>
                </c:pt>
                <c:pt idx="18">
                  <c:v>725.99300000000005</c:v>
                </c:pt>
                <c:pt idx="19">
                  <c:v>714.32600000000002</c:v>
                </c:pt>
                <c:pt idx="20">
                  <c:v>682.678</c:v>
                </c:pt>
                <c:pt idx="21">
                  <c:v>659.47400000000005</c:v>
                </c:pt>
                <c:pt idx="22">
                  <c:v>651.02300000000002</c:v>
                </c:pt>
              </c:numCache>
            </c:numRef>
          </c:val>
          <c:extLst>
            <c:ext xmlns:c16="http://schemas.microsoft.com/office/drawing/2014/chart" uri="{C3380CC4-5D6E-409C-BE32-E72D297353CC}">
              <c16:uniqueId val="{00000053-BD1F-4B80-88AE-A79122D823BA}"/>
            </c:ext>
          </c:extLst>
        </c:ser>
        <c:ser>
          <c:idx val="2"/>
          <c:order val="2"/>
          <c:invertIfNegative val="0"/>
          <c:cat>
            <c:strRef>
              <c:f>'data for Figure 5'!$B$8:$B$30</c:f>
              <c:strCache>
                <c:ptCount val="23"/>
                <c:pt idx="0">
                  <c:v>2022–26</c:v>
                </c:pt>
                <c:pt idx="1">
                  <c:v>2027–31</c:v>
                </c:pt>
                <c:pt idx="2">
                  <c:v>2032–36</c:v>
                </c:pt>
                <c:pt idx="3">
                  <c:v>2037–41</c:v>
                </c:pt>
                <c:pt idx="4">
                  <c:v>2042–46</c:v>
                </c:pt>
                <c:pt idx="6">
                  <c:v>2022–26</c:v>
                </c:pt>
                <c:pt idx="7">
                  <c:v>2027–31</c:v>
                </c:pt>
                <c:pt idx="8">
                  <c:v>2032–36</c:v>
                </c:pt>
                <c:pt idx="9">
                  <c:v>2037–41</c:v>
                </c:pt>
                <c:pt idx="10">
                  <c:v>2042–46</c:v>
                </c:pt>
                <c:pt idx="12">
                  <c:v>2022–26</c:v>
                </c:pt>
                <c:pt idx="13">
                  <c:v>2027–31</c:v>
                </c:pt>
                <c:pt idx="14">
                  <c:v>2032–36</c:v>
                </c:pt>
                <c:pt idx="15">
                  <c:v>2037–41</c:v>
                </c:pt>
                <c:pt idx="16">
                  <c:v>2042–46</c:v>
                </c:pt>
                <c:pt idx="18">
                  <c:v>2022–26</c:v>
                </c:pt>
                <c:pt idx="19">
                  <c:v>2027–31</c:v>
                </c:pt>
                <c:pt idx="20">
                  <c:v>2032–36</c:v>
                </c:pt>
                <c:pt idx="21">
                  <c:v>2037–41</c:v>
                </c:pt>
                <c:pt idx="22">
                  <c:v>2042–46</c:v>
                </c:pt>
              </c:strCache>
            </c:strRef>
          </c:cat>
          <c:val>
            <c:numRef>
              <c:f>'data for Figure 4'!$C$5</c:f>
              <c:numCache>
                <c:formatCode>General</c:formatCode>
                <c:ptCount val="1"/>
                <c:pt idx="0">
                  <c:v>0</c:v>
                </c:pt>
              </c:numCache>
            </c:numRef>
          </c:val>
          <c:extLst>
            <c:ext xmlns:c16="http://schemas.microsoft.com/office/drawing/2014/chart" uri="{C3380CC4-5D6E-409C-BE32-E72D297353CC}">
              <c16:uniqueId val="{00000053-A2E4-42D2-9E32-BB9C62A5C230}"/>
            </c:ext>
          </c:extLst>
        </c:ser>
        <c:dLbls>
          <c:showLegendKey val="0"/>
          <c:showVal val="0"/>
          <c:showCatName val="0"/>
          <c:showSerName val="0"/>
          <c:showPercent val="0"/>
          <c:showBubbleSize val="0"/>
        </c:dLbls>
        <c:gapWidth val="0"/>
        <c:axId val="156030848"/>
        <c:axId val="156032384"/>
      </c:barChart>
      <c:catAx>
        <c:axId val="15603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Verdana"/>
                <a:ea typeface="Verdana"/>
                <a:cs typeface="Verdana"/>
              </a:defRPr>
            </a:pPr>
            <a:endParaRPr lang="en-US"/>
          </a:p>
        </c:txPr>
        <c:crossAx val="156032384"/>
        <c:crosses val="autoZero"/>
        <c:auto val="1"/>
        <c:lblAlgn val="ctr"/>
        <c:lblOffset val="100"/>
        <c:tickLblSkip val="1"/>
        <c:tickMarkSkip val="1"/>
        <c:noMultiLvlLbl val="0"/>
      </c:catAx>
      <c:valAx>
        <c:axId val="156032384"/>
        <c:scaling>
          <c:orientation val="minMax"/>
          <c:min val="0"/>
        </c:scaling>
        <c:delete val="0"/>
        <c:axPos val="l"/>
        <c:majorGridlines>
          <c:spPr>
            <a:ln w="3175">
              <a:solidFill>
                <a:srgbClr val="808080"/>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n-US"/>
          </a:p>
        </c:txPr>
        <c:crossAx val="156030848"/>
        <c:crosses val="autoZero"/>
        <c:crossBetween val="between"/>
        <c:majorUnit val="2000"/>
        <c:minorUnit val="500"/>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Verdana"/>
          <a:ea typeface="Verdana"/>
          <a:cs typeface="Verdana"/>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5.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6.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7.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9.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0.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21">
    <tabColor rgb="FF92D050"/>
  </sheetPr>
  <sheetViews>
    <sheetView workbookViewId="0"/>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codeName="Chart29">
    <tabColor rgb="FF92D050"/>
  </sheetPr>
  <sheetViews>
    <sheetView workbookViewId="0"/>
  </sheetViews>
  <pageMargins left="0.75" right="0.75" top="1" bottom="1" header="0.5" footer="0.5"/>
  <pageSetup paperSize="9" orientation="landscape" verticalDpi="200" r:id="rId1"/>
  <headerFooter alignWithMargins="0"/>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codeName="Chart31">
    <tabColor rgb="FF92D050"/>
  </sheetPr>
  <sheetViews>
    <sheetView workbookViewId="0"/>
  </sheetViews>
  <pageMargins left="0.7" right="0.7" top="0.75" bottom="0.75" header="0.3" footer="0.3"/>
  <pageSetup paperSize="9"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32">
    <tabColor rgb="FF92D050"/>
  </sheetPr>
  <sheetViews>
    <sheetView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codeName="Chart33">
    <tabColor rgb="FF92D050"/>
  </sheetPr>
  <sheetViews>
    <sheetView workbookViewId="0"/>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34">
    <tabColor rgb="FF92D050"/>
  </sheetPr>
  <sheetViews>
    <sheetView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codeName="Chart36">
    <tabColor rgb="FF92D050"/>
  </sheetPr>
  <sheetViews>
    <sheetView workbookViewId="0"/>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codeName="Chart37">
    <tabColor rgb="FF92D050"/>
  </sheetPr>
  <sheetViews>
    <sheetView workbookViewId="0"/>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codeName="Chart39">
    <tabColor rgb="FF92D050"/>
  </sheetPr>
  <sheetViews>
    <sheetView workbookViewId="0"/>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E1A680-DF8B-44A1-9E27-BF18F782CF14}">
  <sheetPr codeName="Chart40">
    <tabColor rgb="FF92D050"/>
  </sheetPr>
  <sheetViews>
    <sheetView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Chart22">
    <tabColor rgb="FF92D050"/>
  </sheetPr>
  <sheetViews>
    <sheetView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codeName="Chart18">
    <tabColor rgb="FF92D050"/>
  </sheetPr>
  <sheetViews>
    <sheetView workbookViewId="0"/>
  </sheetViews>
  <pageMargins left="0.75" right="0.75" top="1" bottom="1" header="0.5" footer="0.5"/>
  <pageSetup paperSize="9" orientation="landscape" verticalDpi="200"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24">
    <tabColor rgb="FF92D050"/>
  </sheetPr>
  <sheetViews>
    <sheetView workbookViewId="0"/>
  </sheetViews>
  <pageMargins left="0.75" right="0.75" top="1" bottom="1" header="0.5" footer="0.5"/>
  <pageSetup paperSize="9" orientation="landscape" verticalDpi="2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3F175BA-5875-4643-A339-CC5327734154}">
  <sheetPr codeName="Chart25">
    <tabColor rgb="FF92D050"/>
  </sheetPr>
  <sheetViews>
    <sheetView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7320B6-9907-43F0-BBB3-817CF43420AE}">
  <sheetPr codeName="Chart26">
    <tabColor rgb="FF92D050"/>
  </sheetPr>
  <sheetViews>
    <sheetView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28">
    <tabColor rgb="FF92D050"/>
  </sheetPr>
  <sheetViews>
    <sheetView workbookViewId="0"/>
  </sheetViews>
  <pageMargins left="0.75" right="0.75" top="1" bottom="1" header="0.5" footer="0.5"/>
  <pageSetup paperSize="9" orientation="landscape" verticalDpi="200"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19">
    <tabColor rgb="FF92D050"/>
  </sheetPr>
  <sheetViews>
    <sheetView workbookViewId="0"/>
  </sheetViews>
  <pageMargins left="0.75" right="0.75" top="1" bottom="1" header="0.5" footer="0.5"/>
  <pageSetup paperSize="9" orientation="landscape" verticalDpi="200" r:id="rId1"/>
  <headerFooter alignWithMargins="0"/>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codeName="Chart20">
    <tabColor rgb="FF92D050"/>
  </sheetPr>
  <sheetViews>
    <sheetView workbookViewId="0"/>
  </sheetViews>
  <pageMargins left="0.75" right="0.75" top="1" bottom="1" header="0.5" footer="0.5"/>
  <pageSetup paperSize="9" orientation="landscape" verticalDpi="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0.11175</cdr:x>
      <cdr:y>0.93225</cdr:y>
    </cdr:from>
    <cdr:to>
      <cdr:x>0.28335</cdr:x>
      <cdr:y>1</cdr:y>
    </cdr:to>
    <cdr:sp macro="" textlink="">
      <cdr:nvSpPr>
        <cdr:cNvPr id="237569" name="Text Box 1"/>
        <cdr:cNvSpPr txBox="1">
          <a:spLocks xmlns:a="http://schemas.openxmlformats.org/drawingml/2006/main" noChangeArrowheads="1"/>
        </cdr:cNvSpPr>
      </cdr:nvSpPr>
      <cdr:spPr bwMode="auto">
        <a:xfrm xmlns:a="http://schemas.openxmlformats.org/drawingml/2006/main">
          <a:off x="1029292" y="5239012"/>
          <a:ext cx="1580557"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Great Britain</a:t>
          </a:r>
        </a:p>
      </cdr:txBody>
    </cdr:sp>
  </cdr:relSizeAnchor>
  <cdr:relSizeAnchor xmlns:cdr="http://schemas.openxmlformats.org/drawingml/2006/chartDrawing">
    <cdr:from>
      <cdr:x>0.30752</cdr:x>
      <cdr:y>0.92704</cdr:y>
    </cdr:from>
    <cdr:to>
      <cdr:x>0.46329</cdr:x>
      <cdr:y>0.99479</cdr:y>
    </cdr:to>
    <cdr:sp macro="" textlink="">
      <cdr:nvSpPr>
        <cdr:cNvPr id="237570" name="Text Box 2"/>
        <cdr:cNvSpPr txBox="1">
          <a:spLocks xmlns:a="http://schemas.openxmlformats.org/drawingml/2006/main" noChangeArrowheads="1"/>
        </cdr:cNvSpPr>
      </cdr:nvSpPr>
      <cdr:spPr bwMode="auto">
        <a:xfrm xmlns:a="http://schemas.openxmlformats.org/drawingml/2006/main">
          <a:off x="2832487" y="5209723"/>
          <a:ext cx="1434713"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England</a:t>
          </a:r>
        </a:p>
      </cdr:txBody>
    </cdr:sp>
  </cdr:relSizeAnchor>
  <cdr:relSizeAnchor xmlns:cdr="http://schemas.openxmlformats.org/drawingml/2006/chartDrawing">
    <cdr:from>
      <cdr:x>0.48927</cdr:x>
      <cdr:y>0.92873</cdr:y>
    </cdr:from>
    <cdr:to>
      <cdr:x>0.65047</cdr:x>
      <cdr:y>0.99673</cdr:y>
    </cdr:to>
    <cdr:sp macro="" textlink="">
      <cdr:nvSpPr>
        <cdr:cNvPr id="237571" name="Text Box 3"/>
        <cdr:cNvSpPr txBox="1">
          <a:spLocks xmlns:a="http://schemas.openxmlformats.org/drawingml/2006/main" noChangeArrowheads="1"/>
        </cdr:cNvSpPr>
      </cdr:nvSpPr>
      <cdr:spPr bwMode="auto">
        <a:xfrm xmlns:a="http://schemas.openxmlformats.org/drawingml/2006/main">
          <a:off x="4506527" y="5219248"/>
          <a:ext cx="1484697" cy="38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Scotland</a:t>
          </a:r>
        </a:p>
      </cdr:txBody>
    </cdr:sp>
  </cdr:relSizeAnchor>
  <cdr:relSizeAnchor xmlns:cdr="http://schemas.openxmlformats.org/drawingml/2006/chartDrawing">
    <cdr:from>
      <cdr:x>0.66693</cdr:x>
      <cdr:y>0.92026</cdr:y>
    </cdr:from>
    <cdr:to>
      <cdr:x>0.83351</cdr:x>
      <cdr:y>0.98976</cdr:y>
    </cdr:to>
    <cdr:sp macro="" textlink="">
      <cdr:nvSpPr>
        <cdr:cNvPr id="237572" name="Text Box 4"/>
        <cdr:cNvSpPr txBox="1">
          <a:spLocks xmlns:a="http://schemas.openxmlformats.org/drawingml/2006/main" noChangeArrowheads="1"/>
        </cdr:cNvSpPr>
      </cdr:nvSpPr>
      <cdr:spPr bwMode="auto">
        <a:xfrm xmlns:a="http://schemas.openxmlformats.org/drawingml/2006/main">
          <a:off x="6142892" y="5171623"/>
          <a:ext cx="1534258" cy="390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Wales</a:t>
          </a:r>
        </a:p>
      </cdr:txBody>
    </cdr:sp>
  </cdr:relSizeAnchor>
  <cdr:relSizeAnchor xmlns:cdr="http://schemas.openxmlformats.org/drawingml/2006/chartDrawing">
    <cdr:from>
      <cdr:x>0.839</cdr:x>
      <cdr:y>0.106</cdr:y>
    </cdr:from>
    <cdr:to>
      <cdr:x>0.8555</cdr:x>
      <cdr:y>0.12975</cdr:y>
    </cdr:to>
    <cdr:sp macro="" textlink="">
      <cdr:nvSpPr>
        <cdr:cNvPr id="237574" name="Rectangle 6"/>
        <cdr:cNvSpPr>
          <a:spLocks xmlns:a="http://schemas.openxmlformats.org/drawingml/2006/main" noChangeArrowheads="1"/>
        </cdr:cNvSpPr>
      </cdr:nvSpPr>
      <cdr:spPr bwMode="auto">
        <a:xfrm xmlns:a="http://schemas.openxmlformats.org/drawingml/2006/main">
          <a:off x="7727756" y="595694"/>
          <a:ext cx="151976" cy="133469"/>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0.10075</cdr:y>
    </cdr:from>
    <cdr:to>
      <cdr:x>0.98125</cdr:x>
      <cdr:y>0.16271</cdr:y>
    </cdr:to>
    <cdr:sp macro="" textlink="">
      <cdr:nvSpPr>
        <cdr:cNvPr id="237575" name="Text Box 7"/>
        <cdr:cNvSpPr txBox="1">
          <a:spLocks xmlns:a="http://schemas.openxmlformats.org/drawingml/2006/main" noChangeArrowheads="1"/>
        </cdr:cNvSpPr>
      </cdr:nvSpPr>
      <cdr:spPr bwMode="auto">
        <a:xfrm xmlns:a="http://schemas.openxmlformats.org/drawingml/2006/main">
          <a:off x="7953418" y="566190"/>
          <a:ext cx="1084557" cy="3482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 Public Forest Estate</a:t>
          </a:r>
        </a:p>
      </cdr:txBody>
    </cdr:sp>
  </cdr:relSizeAnchor>
  <cdr:relSizeAnchor xmlns:cdr="http://schemas.openxmlformats.org/drawingml/2006/chartDrawing">
    <cdr:from>
      <cdr:x>0.839</cdr:x>
      <cdr:y>0.17201</cdr:y>
    </cdr:from>
    <cdr:to>
      <cdr:x>0.8555</cdr:x>
      <cdr:y>0.19351</cdr:y>
    </cdr:to>
    <cdr:sp macro="" textlink="">
      <cdr:nvSpPr>
        <cdr:cNvPr id="237576" name="Rectangle 8"/>
        <cdr:cNvSpPr>
          <a:spLocks xmlns:a="http://schemas.openxmlformats.org/drawingml/2006/main" noChangeArrowheads="1"/>
        </cdr:cNvSpPr>
      </cdr:nvSpPr>
      <cdr:spPr bwMode="auto">
        <a:xfrm xmlns:a="http://schemas.openxmlformats.org/drawingml/2006/main">
          <a:off x="7727756" y="966653"/>
          <a:ext cx="151976" cy="1208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0.16726</cdr:y>
    </cdr:from>
    <cdr:to>
      <cdr:x>0.98125</cdr:x>
      <cdr:y>0.19526</cdr:y>
    </cdr:to>
    <cdr:sp macro="" textlink="">
      <cdr:nvSpPr>
        <cdr:cNvPr id="237577" name="Text Box 9"/>
        <cdr:cNvSpPr txBox="1">
          <a:spLocks xmlns:a="http://schemas.openxmlformats.org/drawingml/2006/main" noChangeArrowheads="1"/>
        </cdr:cNvSpPr>
      </cdr:nvSpPr>
      <cdr:spPr bwMode="auto">
        <a:xfrm xmlns:a="http://schemas.openxmlformats.org/drawingml/2006/main">
          <a:off x="7953418" y="939959"/>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 PS</a:t>
          </a:r>
        </a:p>
      </cdr:txBody>
    </cdr:sp>
  </cdr:relSizeAnchor>
  <cdr:relSizeAnchor xmlns:cdr="http://schemas.openxmlformats.org/drawingml/2006/chartDrawing">
    <cdr:from>
      <cdr:x>0.839</cdr:x>
      <cdr:y>0.20451</cdr:y>
    </cdr:from>
    <cdr:to>
      <cdr:x>0.8555</cdr:x>
      <cdr:y>0.22601</cdr:y>
    </cdr:to>
    <cdr:sp macro="" textlink="">
      <cdr:nvSpPr>
        <cdr:cNvPr id="237578" name="Rectangle 10"/>
        <cdr:cNvSpPr>
          <a:spLocks xmlns:a="http://schemas.openxmlformats.org/drawingml/2006/main" noChangeArrowheads="1"/>
        </cdr:cNvSpPr>
      </cdr:nvSpPr>
      <cdr:spPr bwMode="auto">
        <a:xfrm xmlns:a="http://schemas.openxmlformats.org/drawingml/2006/main">
          <a:off x="7727756" y="1149295"/>
          <a:ext cx="151976" cy="120825"/>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0.20001</cdr:y>
    </cdr:from>
    <cdr:to>
      <cdr:x>0.98125</cdr:x>
      <cdr:y>0.22801</cdr:y>
    </cdr:to>
    <cdr:sp macro="" textlink="">
      <cdr:nvSpPr>
        <cdr:cNvPr id="237579" name="Text Box 11"/>
        <cdr:cNvSpPr txBox="1">
          <a:spLocks xmlns:a="http://schemas.openxmlformats.org/drawingml/2006/main" noChangeArrowheads="1"/>
        </cdr:cNvSpPr>
      </cdr:nvSpPr>
      <cdr:spPr bwMode="auto">
        <a:xfrm xmlns:a="http://schemas.openxmlformats.org/drawingml/2006/main">
          <a:off x="7953418" y="1124006"/>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FE</a:t>
          </a:r>
        </a:p>
      </cdr:txBody>
    </cdr:sp>
  </cdr:relSizeAnchor>
  <cdr:relSizeAnchor xmlns:cdr="http://schemas.openxmlformats.org/drawingml/2006/chartDrawing">
    <cdr:from>
      <cdr:x>0.839</cdr:x>
      <cdr:y>0.23776</cdr:y>
    </cdr:from>
    <cdr:to>
      <cdr:x>0.8555</cdr:x>
      <cdr:y>0.25876</cdr:y>
    </cdr:to>
    <cdr:sp macro="" textlink="">
      <cdr:nvSpPr>
        <cdr:cNvPr id="237580" name="Rectangle 12"/>
        <cdr:cNvSpPr>
          <a:spLocks xmlns:a="http://schemas.openxmlformats.org/drawingml/2006/main" noChangeArrowheads="1"/>
        </cdr:cNvSpPr>
      </cdr:nvSpPr>
      <cdr:spPr bwMode="auto">
        <a:xfrm xmlns:a="http://schemas.openxmlformats.org/drawingml/2006/main">
          <a:off x="7727756" y="1336152"/>
          <a:ext cx="151976" cy="11801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0.23326</cdr:y>
    </cdr:from>
    <cdr:to>
      <cdr:x>0.98125</cdr:x>
      <cdr:y>0.26051</cdr:y>
    </cdr:to>
    <cdr:sp macro="" textlink="">
      <cdr:nvSpPr>
        <cdr:cNvPr id="237581" name="Text Box 13"/>
        <cdr:cNvSpPr txBox="1">
          <a:spLocks xmlns:a="http://schemas.openxmlformats.org/drawingml/2006/main" noChangeArrowheads="1"/>
        </cdr:cNvSpPr>
      </cdr:nvSpPr>
      <cdr:spPr bwMode="auto">
        <a:xfrm xmlns:a="http://schemas.openxmlformats.org/drawingml/2006/main">
          <a:off x="7953418" y="1310863"/>
          <a:ext cx="1084557" cy="1531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PS</a:t>
          </a:r>
        </a:p>
      </cdr:txBody>
    </cdr:sp>
  </cdr:relSizeAnchor>
  <cdr:relSizeAnchor xmlns:cdr="http://schemas.openxmlformats.org/drawingml/2006/chartDrawing">
    <cdr:from>
      <cdr:x>0.839</cdr:x>
      <cdr:y>0.27101</cdr:y>
    </cdr:from>
    <cdr:to>
      <cdr:x>0.8555</cdr:x>
      <cdr:y>0.29201</cdr:y>
    </cdr:to>
    <cdr:sp macro="" textlink="">
      <cdr:nvSpPr>
        <cdr:cNvPr id="237582" name="Rectangle 14"/>
        <cdr:cNvSpPr>
          <a:spLocks xmlns:a="http://schemas.openxmlformats.org/drawingml/2006/main" noChangeArrowheads="1"/>
        </cdr:cNvSpPr>
      </cdr:nvSpPr>
      <cdr:spPr bwMode="auto">
        <a:xfrm xmlns:a="http://schemas.openxmlformats.org/drawingml/2006/main">
          <a:off x="7727756" y="1523008"/>
          <a:ext cx="151976" cy="11801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0.26526</cdr:y>
    </cdr:from>
    <cdr:to>
      <cdr:x>0.98125</cdr:x>
      <cdr:y>0.29326</cdr:y>
    </cdr:to>
    <cdr:sp macro="" textlink="">
      <cdr:nvSpPr>
        <cdr:cNvPr id="237583" name="Text Box 15"/>
        <cdr:cNvSpPr txBox="1">
          <a:spLocks xmlns:a="http://schemas.openxmlformats.org/drawingml/2006/main" noChangeArrowheads="1"/>
        </cdr:cNvSpPr>
      </cdr:nvSpPr>
      <cdr:spPr bwMode="auto">
        <a:xfrm xmlns:a="http://schemas.openxmlformats.org/drawingml/2006/main">
          <a:off x="7953418" y="1490695"/>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FLS</a:t>
          </a:r>
        </a:p>
      </cdr:txBody>
    </cdr:sp>
  </cdr:relSizeAnchor>
  <cdr:relSizeAnchor xmlns:cdr="http://schemas.openxmlformats.org/drawingml/2006/chartDrawing">
    <cdr:from>
      <cdr:x>0.839</cdr:x>
      <cdr:y>0.30376</cdr:y>
    </cdr:from>
    <cdr:to>
      <cdr:x>0.8555</cdr:x>
      <cdr:y>0.32451</cdr:y>
    </cdr:to>
    <cdr:sp macro="" textlink="">
      <cdr:nvSpPr>
        <cdr:cNvPr id="237584" name="Rectangle 16"/>
        <cdr:cNvSpPr>
          <a:spLocks xmlns:a="http://schemas.openxmlformats.org/drawingml/2006/main" noChangeArrowheads="1"/>
        </cdr:cNvSpPr>
      </cdr:nvSpPr>
      <cdr:spPr bwMode="auto">
        <a:xfrm xmlns:a="http://schemas.openxmlformats.org/drawingml/2006/main">
          <a:off x="7727756" y="1707055"/>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0.29851</cdr:y>
    </cdr:from>
    <cdr:to>
      <cdr:x>0.98125</cdr:x>
      <cdr:y>0.32651</cdr:y>
    </cdr:to>
    <cdr:sp macro="" textlink="">
      <cdr:nvSpPr>
        <cdr:cNvPr id="237585" name="Text Box 17"/>
        <cdr:cNvSpPr txBox="1">
          <a:spLocks xmlns:a="http://schemas.openxmlformats.org/drawingml/2006/main" noChangeArrowheads="1"/>
        </cdr:cNvSpPr>
      </cdr:nvSpPr>
      <cdr:spPr bwMode="auto">
        <a:xfrm xmlns:a="http://schemas.openxmlformats.org/drawingml/2006/main">
          <a:off x="7953418" y="1677552"/>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PS</a:t>
          </a:r>
        </a:p>
      </cdr:txBody>
    </cdr:sp>
  </cdr:relSizeAnchor>
  <cdr:relSizeAnchor xmlns:cdr="http://schemas.openxmlformats.org/drawingml/2006/chartDrawing">
    <cdr:from>
      <cdr:x>0.839</cdr:x>
      <cdr:y>0.33701</cdr:y>
    </cdr:from>
    <cdr:to>
      <cdr:x>0.8555</cdr:x>
      <cdr:y>0.35851</cdr:y>
    </cdr:to>
    <cdr:sp macro="" textlink="">
      <cdr:nvSpPr>
        <cdr:cNvPr id="237586" name="Rectangle 18"/>
        <cdr:cNvSpPr>
          <a:spLocks xmlns:a="http://schemas.openxmlformats.org/drawingml/2006/main" noChangeArrowheads="1"/>
        </cdr:cNvSpPr>
      </cdr:nvSpPr>
      <cdr:spPr bwMode="auto">
        <a:xfrm xmlns:a="http://schemas.openxmlformats.org/drawingml/2006/main">
          <a:off x="7727756" y="1893912"/>
          <a:ext cx="151976" cy="120825"/>
        </a:xfrm>
        <a:prstGeom xmlns:a="http://schemas.openxmlformats.org/drawingml/2006/main" prst="rect">
          <a:avLst/>
        </a:prstGeom>
        <a:solidFill xmlns:a="http://schemas.openxmlformats.org/drawingml/2006/main">
          <a:srgbClr val="E32E30"/>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0.33101</cdr:y>
    </cdr:from>
    <cdr:to>
      <cdr:x>0.98125</cdr:x>
      <cdr:y>0.35976</cdr:y>
    </cdr:to>
    <cdr:sp macro="" textlink="">
      <cdr:nvSpPr>
        <cdr:cNvPr id="237587" name="Text Box 19"/>
        <cdr:cNvSpPr txBox="1">
          <a:spLocks xmlns:a="http://schemas.openxmlformats.org/drawingml/2006/main" noChangeArrowheads="1"/>
        </cdr:cNvSpPr>
      </cdr:nvSpPr>
      <cdr:spPr bwMode="auto">
        <a:xfrm xmlns:a="http://schemas.openxmlformats.org/drawingml/2006/main">
          <a:off x="7953418" y="1860193"/>
          <a:ext cx="1084557" cy="1615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NRW</a:t>
          </a:r>
        </a:p>
      </cdr:txBody>
    </cdr:sp>
  </cdr:relSizeAnchor>
  <cdr:relSizeAnchor xmlns:cdr="http://schemas.openxmlformats.org/drawingml/2006/chartDrawing">
    <cdr:from>
      <cdr:x>0.839</cdr:x>
      <cdr:y>0.37026</cdr:y>
    </cdr:from>
    <cdr:to>
      <cdr:x>0.8555</cdr:x>
      <cdr:y>0.39101</cdr:y>
    </cdr:to>
    <cdr:sp macro="" textlink="">
      <cdr:nvSpPr>
        <cdr:cNvPr id="237588" name="Rectangle 20"/>
        <cdr:cNvSpPr>
          <a:spLocks xmlns:a="http://schemas.openxmlformats.org/drawingml/2006/main" noChangeArrowheads="1"/>
        </cdr:cNvSpPr>
      </cdr:nvSpPr>
      <cdr:spPr bwMode="auto">
        <a:xfrm xmlns:a="http://schemas.openxmlformats.org/drawingml/2006/main">
          <a:off x="7727756" y="2080769"/>
          <a:ext cx="151976" cy="1166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0.36426</cdr:y>
    </cdr:from>
    <cdr:to>
      <cdr:x>0.98125</cdr:x>
      <cdr:y>0.39176</cdr:y>
    </cdr:to>
    <cdr:sp macro="" textlink="">
      <cdr:nvSpPr>
        <cdr:cNvPr id="237589" name="Text Box 21"/>
        <cdr:cNvSpPr txBox="1">
          <a:spLocks xmlns:a="http://schemas.openxmlformats.org/drawingml/2006/main" noChangeArrowheads="1"/>
        </cdr:cNvSpPr>
      </cdr:nvSpPr>
      <cdr:spPr bwMode="auto">
        <a:xfrm xmlns:a="http://schemas.openxmlformats.org/drawingml/2006/main">
          <a:off x="7953418" y="2047050"/>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PS</a:t>
          </a:r>
        </a:p>
      </cdr:txBody>
    </cdr:sp>
  </cdr:relSizeAnchor>
  <cdr:relSizeAnchor xmlns:cdr="http://schemas.openxmlformats.org/drawingml/2006/chartDrawing">
    <cdr:from>
      <cdr:x>0.001</cdr:x>
      <cdr:y>0.07625</cdr:y>
    </cdr:from>
    <cdr:to>
      <cdr:x>0.059</cdr:x>
      <cdr:y>0.8035</cdr:y>
    </cdr:to>
    <cdr:sp macro="" textlink="">
      <cdr:nvSpPr>
        <cdr:cNvPr id="237590" name="Text Box 1"/>
        <cdr:cNvSpPr txBox="1">
          <a:spLocks xmlns:a="http://schemas.openxmlformats.org/drawingml/2006/main" noChangeArrowheads="1"/>
        </cdr:cNvSpPr>
      </cdr:nvSpPr>
      <cdr:spPr bwMode="auto">
        <a:xfrm xmlns:a="http://schemas.openxmlformats.org/drawingml/2006/main">
          <a:off x="9211" y="428506"/>
          <a:ext cx="534219" cy="4086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Average annual standing volume per period</a:t>
          </a:r>
        </a:p>
        <a:p xmlns:a="http://schemas.openxmlformats.org/drawingml/2006/main">
          <a:pPr algn="ctr" rtl="0">
            <a:defRPr sz="1000"/>
          </a:pPr>
          <a:r>
            <a:rPr lang="en-GB" sz="1000" b="0" i="0" u="none" strike="noStrike" baseline="0">
              <a:solidFill>
                <a:srgbClr val="000000"/>
              </a:solidFill>
              <a:latin typeface="Verdana"/>
            </a:rPr>
            <a:t>(thousands of m</a:t>
          </a:r>
          <a:r>
            <a:rPr lang="en-GB" sz="1000" b="0" i="0" u="none" strike="noStrike" baseline="30000">
              <a:solidFill>
                <a:srgbClr val="000000"/>
              </a:solidFill>
              <a:latin typeface="Verdana"/>
            </a:rPr>
            <a:t>3</a:t>
          </a:r>
          <a:r>
            <a:rPr lang="en-GB" sz="1000" b="0" i="0" u="none" strike="noStrike" baseline="0">
              <a:solidFill>
                <a:srgbClr val="000000"/>
              </a:solidFill>
              <a:latin typeface="Verdana"/>
            </a:rPr>
            <a:t> overbark standing)</a:t>
          </a:r>
        </a:p>
      </cdr:txBody>
    </cdr:sp>
  </cdr:relSizeAnchor>
  <cdr:relSizeAnchor xmlns:cdr="http://schemas.openxmlformats.org/drawingml/2006/chartDrawing">
    <cdr:from>
      <cdr:x>0.50075</cdr:x>
      <cdr:y>0.50025</cdr:y>
    </cdr:from>
    <cdr:to>
      <cdr:x>0.50875</cdr:x>
      <cdr:y>0.53225</cdr:y>
    </cdr:to>
    <cdr:sp macro="" textlink="">
      <cdr:nvSpPr>
        <cdr:cNvPr id="237591" name="Text Box 23"/>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dr:relSizeAnchor xmlns:cdr="http://schemas.openxmlformats.org/drawingml/2006/chartDrawing">
    <cdr:from>
      <cdr:x>0.15426</cdr:x>
      <cdr:y>0.92704</cdr:y>
    </cdr:from>
    <cdr:to>
      <cdr:x>0.28783</cdr:x>
      <cdr:y>0.99478</cdr:y>
    </cdr:to>
    <cdr:sp macro="" textlink="">
      <cdr:nvSpPr>
        <cdr:cNvPr id="1025" name="Text Box 1"/>
        <cdr:cNvSpPr txBox="1">
          <a:spLocks xmlns:a="http://schemas.openxmlformats.org/drawingml/2006/main" noChangeArrowheads="1"/>
        </cdr:cNvSpPr>
      </cdr:nvSpPr>
      <cdr:spPr bwMode="auto">
        <a:xfrm xmlns:a="http://schemas.openxmlformats.org/drawingml/2006/main">
          <a:off x="1420813" y="5209733"/>
          <a:ext cx="1230311" cy="3806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endParaRPr lang="en-GB" sz="1400" b="0" i="0" u="none" strike="noStrike" baseline="0">
            <a:solidFill>
              <a:srgbClr val="000000"/>
            </a:solidFill>
            <a:latin typeface="Verdana"/>
          </a:endParaRPr>
        </a:p>
      </cdr:txBody>
    </cdr:sp>
  </cdr:relSizeAnchor>
  <cdr:relSizeAnchor xmlns:cdr="http://schemas.openxmlformats.org/drawingml/2006/chartDrawing">
    <cdr:from>
      <cdr:x>0.31024</cdr:x>
      <cdr:y>0.92873</cdr:y>
    </cdr:from>
    <cdr:to>
      <cdr:x>0.4395</cdr:x>
      <cdr:y>0.99648</cdr:y>
    </cdr:to>
    <cdr:sp macro="" textlink="">
      <cdr:nvSpPr>
        <cdr:cNvPr id="1026" name="Text Box 2"/>
        <cdr:cNvSpPr txBox="1">
          <a:spLocks xmlns:a="http://schemas.openxmlformats.org/drawingml/2006/main" noChangeArrowheads="1"/>
        </cdr:cNvSpPr>
      </cdr:nvSpPr>
      <cdr:spPr bwMode="auto">
        <a:xfrm xmlns:a="http://schemas.openxmlformats.org/drawingml/2006/main">
          <a:off x="2857500" y="5219230"/>
          <a:ext cx="1190625"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endParaRPr lang="en-GB" sz="1400" b="0" i="0" u="none" strike="noStrike" baseline="0">
            <a:solidFill>
              <a:srgbClr val="000000"/>
            </a:solidFill>
            <a:latin typeface="Verdana"/>
          </a:endParaRPr>
        </a:p>
      </cdr:txBody>
    </cdr:sp>
  </cdr:relSizeAnchor>
  <cdr:relSizeAnchor xmlns:cdr="http://schemas.openxmlformats.org/drawingml/2006/chartDrawing">
    <cdr:from>
      <cdr:x>0.46105</cdr:x>
      <cdr:y>0.92873</cdr:y>
    </cdr:from>
    <cdr:to>
      <cdr:x>0.60927</cdr:x>
      <cdr:y>0.99673</cdr:y>
    </cdr:to>
    <cdr:sp macro="" textlink="">
      <cdr:nvSpPr>
        <cdr:cNvPr id="1027" name="Text Box 3"/>
        <cdr:cNvSpPr txBox="1">
          <a:spLocks xmlns:a="http://schemas.openxmlformats.org/drawingml/2006/main" noChangeArrowheads="1"/>
        </cdr:cNvSpPr>
      </cdr:nvSpPr>
      <cdr:spPr bwMode="auto">
        <a:xfrm xmlns:a="http://schemas.openxmlformats.org/drawingml/2006/main">
          <a:off x="4246563" y="5219230"/>
          <a:ext cx="1365249" cy="38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endParaRPr lang="en-GB" sz="1400" b="0" i="0" u="none" strike="noStrike" baseline="0">
            <a:solidFill>
              <a:srgbClr val="000000"/>
            </a:solidFill>
            <a:latin typeface="Verdana"/>
          </a:endParaRPr>
        </a:p>
      </cdr:txBody>
    </cdr:sp>
  </cdr:relSizeAnchor>
  <cdr:relSizeAnchor xmlns:cdr="http://schemas.openxmlformats.org/drawingml/2006/chartDrawing">
    <cdr:from>
      <cdr:x>0.63513</cdr:x>
      <cdr:y>0.93042</cdr:y>
    </cdr:from>
    <cdr:to>
      <cdr:x>0.74543</cdr:x>
      <cdr:y>0.99992</cdr:y>
    </cdr:to>
    <cdr:sp macro="" textlink="">
      <cdr:nvSpPr>
        <cdr:cNvPr id="1028" name="Text Box 4"/>
        <cdr:cNvSpPr txBox="1">
          <a:spLocks xmlns:a="http://schemas.openxmlformats.org/drawingml/2006/main" noChangeArrowheads="1"/>
        </cdr:cNvSpPr>
      </cdr:nvSpPr>
      <cdr:spPr bwMode="auto">
        <a:xfrm xmlns:a="http://schemas.openxmlformats.org/drawingml/2006/main">
          <a:off x="5849938" y="5228728"/>
          <a:ext cx="1016000" cy="390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endParaRPr lang="en-GB" sz="1400" b="0" i="0" u="none" strike="noStrike" baseline="0">
            <a:solidFill>
              <a:srgbClr val="000000"/>
            </a:solidFill>
            <a:latin typeface="Verdana"/>
          </a:endParaRPr>
        </a:p>
      </cdr:txBody>
    </cdr:sp>
  </cdr:relSizeAnchor>
  <cdr:relSizeAnchor xmlns:cdr="http://schemas.openxmlformats.org/drawingml/2006/chartDrawing">
    <cdr:from>
      <cdr:x>0.72802</cdr:x>
      <cdr:y>0.933</cdr:y>
    </cdr:from>
    <cdr:to>
      <cdr:x>0.95553</cdr:x>
      <cdr:y>1</cdr:y>
    </cdr:to>
    <cdr:sp macro="" textlink="">
      <cdr:nvSpPr>
        <cdr:cNvPr id="1029" name="Text Box 4"/>
        <cdr:cNvSpPr txBox="1">
          <a:spLocks xmlns:a="http://schemas.openxmlformats.org/drawingml/2006/main" noChangeArrowheads="1"/>
        </cdr:cNvSpPr>
      </cdr:nvSpPr>
      <cdr:spPr bwMode="auto">
        <a:xfrm xmlns:a="http://schemas.openxmlformats.org/drawingml/2006/main">
          <a:off x="6705600" y="5243227"/>
          <a:ext cx="2095499" cy="3765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endParaRPr lang="en-GB" sz="1400">
            <a:latin typeface="Verdana" panose="020B0604030504040204" pitchFamily="34" charset="0"/>
          </a:endParaRPr>
        </a:p>
      </cdr:txBody>
    </cdr:sp>
  </cdr:relSizeAnchor>
  <cdr:relSizeAnchor xmlns:cdr="http://schemas.openxmlformats.org/drawingml/2006/chartDrawing">
    <cdr:from>
      <cdr:x>0.50075</cdr:x>
      <cdr:y>0.50025</cdr:y>
    </cdr:from>
    <cdr:to>
      <cdr:x>0.50875</cdr:x>
      <cdr:y>0.53225</cdr:y>
    </cdr:to>
    <cdr:sp macro="" textlink="">
      <cdr:nvSpPr>
        <cdr:cNvPr id="1051" name="Text Box 27"/>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0.17477</cdr:x>
      <cdr:y>0.93225</cdr:y>
    </cdr:from>
    <cdr:to>
      <cdr:x>0.31748</cdr:x>
      <cdr:y>1</cdr:y>
    </cdr:to>
    <cdr:sp macro="" textlink="">
      <cdr:nvSpPr>
        <cdr:cNvPr id="237569" name="Text Box 1"/>
        <cdr:cNvSpPr txBox="1">
          <a:spLocks xmlns:a="http://schemas.openxmlformats.org/drawingml/2006/main" noChangeArrowheads="1"/>
        </cdr:cNvSpPr>
      </cdr:nvSpPr>
      <cdr:spPr bwMode="auto">
        <a:xfrm xmlns:a="http://schemas.openxmlformats.org/drawingml/2006/main">
          <a:off x="1609725" y="5239012"/>
          <a:ext cx="1314450"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Great Britain</a:t>
          </a:r>
        </a:p>
      </cdr:txBody>
    </cdr:sp>
  </cdr:relSizeAnchor>
  <cdr:relSizeAnchor xmlns:cdr="http://schemas.openxmlformats.org/drawingml/2006/chartDrawing">
    <cdr:from>
      <cdr:x>0.3516</cdr:x>
      <cdr:y>0.92704</cdr:y>
    </cdr:from>
    <cdr:to>
      <cdr:x>0.49121</cdr:x>
      <cdr:y>0.99479</cdr:y>
    </cdr:to>
    <cdr:sp macro="" textlink="">
      <cdr:nvSpPr>
        <cdr:cNvPr id="237570" name="Text Box 2"/>
        <cdr:cNvSpPr txBox="1">
          <a:spLocks xmlns:a="http://schemas.openxmlformats.org/drawingml/2006/main" noChangeArrowheads="1"/>
        </cdr:cNvSpPr>
      </cdr:nvSpPr>
      <cdr:spPr bwMode="auto">
        <a:xfrm xmlns:a="http://schemas.openxmlformats.org/drawingml/2006/main">
          <a:off x="3238478" y="5209733"/>
          <a:ext cx="1285902"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England</a:t>
          </a:r>
        </a:p>
      </cdr:txBody>
    </cdr:sp>
  </cdr:relSizeAnchor>
  <cdr:relSizeAnchor xmlns:cdr="http://schemas.openxmlformats.org/drawingml/2006/chartDrawing">
    <cdr:from>
      <cdr:x>0.51706</cdr:x>
      <cdr:y>0.92704</cdr:y>
    </cdr:from>
    <cdr:to>
      <cdr:x>0.6577</cdr:x>
      <cdr:y>0.99504</cdr:y>
    </cdr:to>
    <cdr:sp macro="" textlink="">
      <cdr:nvSpPr>
        <cdr:cNvPr id="237571" name="Text Box 3"/>
        <cdr:cNvSpPr txBox="1">
          <a:spLocks xmlns:a="http://schemas.openxmlformats.org/drawingml/2006/main" noChangeArrowheads="1"/>
        </cdr:cNvSpPr>
      </cdr:nvSpPr>
      <cdr:spPr bwMode="auto">
        <a:xfrm xmlns:a="http://schemas.openxmlformats.org/drawingml/2006/main">
          <a:off x="4762491" y="5209705"/>
          <a:ext cx="1295389" cy="38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Scotland</a:t>
          </a:r>
        </a:p>
      </cdr:txBody>
    </cdr:sp>
  </cdr:relSizeAnchor>
  <cdr:relSizeAnchor xmlns:cdr="http://schemas.openxmlformats.org/drawingml/2006/chartDrawing">
    <cdr:from>
      <cdr:x>0.69286</cdr:x>
      <cdr:y>0.92365</cdr:y>
    </cdr:from>
    <cdr:to>
      <cdr:x>0.83247</cdr:x>
      <cdr:y>0.99315</cdr:y>
    </cdr:to>
    <cdr:sp macro="" textlink="">
      <cdr:nvSpPr>
        <cdr:cNvPr id="237572" name="Text Box 4"/>
        <cdr:cNvSpPr txBox="1">
          <a:spLocks xmlns:a="http://schemas.openxmlformats.org/drawingml/2006/main" noChangeArrowheads="1"/>
        </cdr:cNvSpPr>
      </cdr:nvSpPr>
      <cdr:spPr bwMode="auto">
        <a:xfrm xmlns:a="http://schemas.openxmlformats.org/drawingml/2006/main">
          <a:off x="6381738" y="5190681"/>
          <a:ext cx="1285902" cy="3905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Wales</a:t>
          </a:r>
        </a:p>
      </cdr:txBody>
    </cdr:sp>
  </cdr:relSizeAnchor>
  <cdr:relSizeAnchor xmlns:cdr="http://schemas.openxmlformats.org/drawingml/2006/chartDrawing">
    <cdr:from>
      <cdr:x>0.84614</cdr:x>
      <cdr:y>0.05424</cdr:y>
    </cdr:from>
    <cdr:to>
      <cdr:x>0.99586</cdr:x>
      <cdr:y>0.87119</cdr:y>
    </cdr:to>
    <cdr:grpSp>
      <cdr:nvGrpSpPr>
        <cdr:cNvPr id="2" name="Group 1">
          <a:extLst xmlns:a="http://schemas.openxmlformats.org/drawingml/2006/main">
            <a:ext uri="{FF2B5EF4-FFF2-40B4-BE49-F238E27FC236}">
              <a16:creationId xmlns:a16="http://schemas.microsoft.com/office/drawing/2014/main" id="{2FDF2D2B-E80B-46D6-8FEB-38005647108B}"/>
            </a:ext>
          </a:extLst>
        </cdr:cNvPr>
        <cdr:cNvGrpSpPr/>
      </cdr:nvGrpSpPr>
      <cdr:grpSpPr>
        <a:xfrm xmlns:a="http://schemas.openxmlformats.org/drawingml/2006/main">
          <a:off x="7793521" y="304815"/>
          <a:ext cx="1379022" cy="4591055"/>
          <a:chOff x="7739424" y="579247"/>
          <a:chExt cx="1385951" cy="1573385"/>
        </a:xfrm>
      </cdr:grpSpPr>
      <cdr:sp macro="" textlink="">
        <cdr:nvSpPr>
          <cdr:cNvPr id="237574" name="Rectangle 6"/>
          <cdr:cNvSpPr>
            <a:spLocks xmlns:a="http://schemas.openxmlformats.org/drawingml/2006/main" noChangeArrowheads="1"/>
          </cdr:cNvSpPr>
        </cdr:nvSpPr>
        <cdr:spPr bwMode="auto">
          <a:xfrm xmlns:a="http://schemas.openxmlformats.org/drawingml/2006/main">
            <a:off x="7739424" y="654489"/>
            <a:ext cx="180908" cy="61688"/>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75" name="Text Box 7"/>
          <cdr:cNvSpPr txBox="1">
            <a:spLocks xmlns:a="http://schemas.openxmlformats.org/drawingml/2006/main" noChangeArrowheads="1"/>
          </cdr:cNvSpPr>
        </cdr:nvSpPr>
        <cdr:spPr bwMode="auto">
          <a:xfrm xmlns:a="http://schemas.openxmlformats.org/drawingml/2006/main">
            <a:off x="7943845" y="579247"/>
            <a:ext cx="1181530" cy="2546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Public Forest Estate</a:t>
            </a:r>
          </a:p>
        </cdr:txBody>
      </cdr:sp>
      <cdr:sp macro="" textlink="">
        <cdr:nvSpPr>
          <cdr:cNvPr id="237576" name="Rectangle 8"/>
          <cdr:cNvSpPr>
            <a:spLocks xmlns:a="http://schemas.openxmlformats.org/drawingml/2006/main" noChangeArrowheads="1"/>
          </cdr:cNvSpPr>
        </cdr:nvSpPr>
        <cdr:spPr bwMode="auto">
          <a:xfrm xmlns:a="http://schemas.openxmlformats.org/drawingml/2006/main">
            <a:off x="7739424" y="909449"/>
            <a:ext cx="180908" cy="616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77" name="Text Box 9"/>
          <cdr:cNvSpPr txBox="1">
            <a:spLocks xmlns:a="http://schemas.openxmlformats.org/drawingml/2006/main" noChangeArrowheads="1"/>
          </cdr:cNvSpPr>
        </cdr:nvSpPr>
        <cdr:spPr bwMode="auto">
          <a:xfrm xmlns:a="http://schemas.openxmlformats.org/drawingml/2006/main">
            <a:off x="7972564" y="861616"/>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PS</a:t>
            </a:r>
          </a:p>
        </cdr:txBody>
      </cdr:sp>
      <cdr:sp macro="" textlink="">
        <cdr:nvSpPr>
          <cdr:cNvPr id="237578" name="Rectangle 10"/>
          <cdr:cNvSpPr>
            <a:spLocks xmlns:a="http://schemas.openxmlformats.org/drawingml/2006/main" noChangeArrowheads="1"/>
          </cdr:cNvSpPr>
        </cdr:nvSpPr>
        <cdr:spPr bwMode="auto">
          <a:xfrm xmlns:a="http://schemas.openxmlformats.org/drawingml/2006/main">
            <a:off x="7739424" y="1148511"/>
            <a:ext cx="180908" cy="61688"/>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79" name="Text Box 11"/>
          <cdr:cNvSpPr txBox="1">
            <a:spLocks xmlns:a="http://schemas.openxmlformats.org/drawingml/2006/main" noChangeArrowheads="1"/>
          </cdr:cNvSpPr>
        </cdr:nvSpPr>
        <cdr:spPr bwMode="auto">
          <a:xfrm xmlns:a="http://schemas.openxmlformats.org/drawingml/2006/main">
            <a:off x="7953418" y="1133871"/>
            <a:ext cx="1084557" cy="909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FE</a:t>
            </a:r>
          </a:p>
        </cdr:txBody>
      </cdr:sp>
      <cdr:sp macro="" textlink="">
        <cdr:nvSpPr>
          <cdr:cNvPr id="237580" name="Rectangle 12"/>
          <cdr:cNvSpPr>
            <a:spLocks xmlns:a="http://schemas.openxmlformats.org/drawingml/2006/main" noChangeArrowheads="1"/>
          </cdr:cNvSpPr>
        </cdr:nvSpPr>
        <cdr:spPr bwMode="auto">
          <a:xfrm xmlns:a="http://schemas.openxmlformats.org/drawingml/2006/main">
            <a:off x="7739424" y="1324946"/>
            <a:ext cx="180908" cy="616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81" name="Text Box 13"/>
          <cdr:cNvSpPr txBox="1">
            <a:spLocks xmlns:a="http://schemas.openxmlformats.org/drawingml/2006/main" noChangeArrowheads="1"/>
          </cdr:cNvSpPr>
        </cdr:nvSpPr>
        <cdr:spPr bwMode="auto">
          <a:xfrm xmlns:a="http://schemas.openxmlformats.org/drawingml/2006/main">
            <a:off x="7953418" y="1308668"/>
            <a:ext cx="1084557" cy="942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PS</a:t>
            </a:r>
          </a:p>
        </cdr:txBody>
      </cdr:sp>
      <cdr:sp macro="" textlink="">
        <cdr:nvSpPr>
          <cdr:cNvPr id="237582" name="Rectangle 14"/>
          <cdr:cNvSpPr>
            <a:spLocks xmlns:a="http://schemas.openxmlformats.org/drawingml/2006/main" noChangeArrowheads="1"/>
          </cdr:cNvSpPr>
        </cdr:nvSpPr>
        <cdr:spPr bwMode="auto">
          <a:xfrm xmlns:a="http://schemas.openxmlformats.org/drawingml/2006/main">
            <a:off x="7739424" y="1538528"/>
            <a:ext cx="180908" cy="61688"/>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83" name="Text Box 15"/>
          <cdr:cNvSpPr txBox="1">
            <a:spLocks xmlns:a="http://schemas.openxmlformats.org/drawingml/2006/main" noChangeArrowheads="1"/>
          </cdr:cNvSpPr>
        </cdr:nvSpPr>
        <cdr:spPr bwMode="auto">
          <a:xfrm xmlns:a="http://schemas.openxmlformats.org/drawingml/2006/main">
            <a:off x="7953418" y="1490695"/>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FLS</a:t>
            </a:r>
          </a:p>
        </cdr:txBody>
      </cdr:sp>
      <cdr:sp macro="" textlink="">
        <cdr:nvSpPr>
          <cdr:cNvPr id="237584" name="Rectangle 16"/>
          <cdr:cNvSpPr>
            <a:spLocks xmlns:a="http://schemas.openxmlformats.org/drawingml/2006/main" noChangeArrowheads="1"/>
          </cdr:cNvSpPr>
        </cdr:nvSpPr>
        <cdr:spPr bwMode="auto">
          <a:xfrm xmlns:a="http://schemas.openxmlformats.org/drawingml/2006/main">
            <a:off x="7739424" y="1725384"/>
            <a:ext cx="180908" cy="616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85" name="Text Box 17"/>
          <cdr:cNvSpPr txBox="1">
            <a:spLocks xmlns:a="http://schemas.openxmlformats.org/drawingml/2006/main" noChangeArrowheads="1"/>
          </cdr:cNvSpPr>
        </cdr:nvSpPr>
        <cdr:spPr bwMode="auto">
          <a:xfrm xmlns:a="http://schemas.openxmlformats.org/drawingml/2006/main">
            <a:off x="7953418" y="1677552"/>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PS</a:t>
            </a:r>
          </a:p>
        </cdr:txBody>
      </cdr:sp>
      <cdr:sp macro="" textlink="">
        <cdr:nvSpPr>
          <cdr:cNvPr id="237586" name="Rectangle 18"/>
          <cdr:cNvSpPr>
            <a:spLocks xmlns:a="http://schemas.openxmlformats.org/drawingml/2006/main" noChangeArrowheads="1"/>
          </cdr:cNvSpPr>
        </cdr:nvSpPr>
        <cdr:spPr bwMode="auto">
          <a:xfrm xmlns:a="http://schemas.openxmlformats.org/drawingml/2006/main">
            <a:off x="7739424" y="1892598"/>
            <a:ext cx="180908" cy="61688"/>
          </a:xfrm>
          <a:prstGeom xmlns:a="http://schemas.openxmlformats.org/drawingml/2006/main" prst="rect">
            <a:avLst/>
          </a:prstGeom>
          <a:solidFill xmlns:a="http://schemas.openxmlformats.org/drawingml/2006/main">
            <a:srgbClr val="E32E30"/>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87" name="Text Box 19"/>
          <cdr:cNvSpPr txBox="1">
            <a:spLocks xmlns:a="http://schemas.openxmlformats.org/drawingml/2006/main" noChangeArrowheads="1"/>
          </cdr:cNvSpPr>
        </cdr:nvSpPr>
        <cdr:spPr bwMode="auto">
          <a:xfrm xmlns:a="http://schemas.openxmlformats.org/drawingml/2006/main">
            <a:off x="7953418" y="1878218"/>
            <a:ext cx="1084557" cy="904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NRW</a:t>
            </a:r>
          </a:p>
        </cdr:txBody>
      </cdr:sp>
      <cdr:sp macro="" textlink="">
        <cdr:nvSpPr>
          <cdr:cNvPr id="237588" name="Rectangle 20"/>
          <cdr:cNvSpPr>
            <a:spLocks xmlns:a="http://schemas.openxmlformats.org/drawingml/2006/main" noChangeArrowheads="1"/>
          </cdr:cNvSpPr>
        </cdr:nvSpPr>
        <cdr:spPr bwMode="auto">
          <a:xfrm xmlns:a="http://schemas.openxmlformats.org/drawingml/2006/main">
            <a:off x="7739424" y="2076920"/>
            <a:ext cx="180908" cy="616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7589" name="Text Box 21"/>
          <cdr:cNvSpPr txBox="1">
            <a:spLocks xmlns:a="http://schemas.openxmlformats.org/drawingml/2006/main" noChangeArrowheads="1"/>
          </cdr:cNvSpPr>
        </cdr:nvSpPr>
        <cdr:spPr bwMode="auto">
          <a:xfrm xmlns:a="http://schemas.openxmlformats.org/drawingml/2006/main">
            <a:off x="7953418" y="2062896"/>
            <a:ext cx="1084557" cy="897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PS</a:t>
            </a:r>
          </a:p>
        </cdr:txBody>
      </cdr:sp>
    </cdr:grpSp>
  </cdr:relSizeAnchor>
  <cdr:relSizeAnchor xmlns:cdr="http://schemas.openxmlformats.org/drawingml/2006/chartDrawing">
    <cdr:from>
      <cdr:x>0.001</cdr:x>
      <cdr:y>0.07625</cdr:y>
    </cdr:from>
    <cdr:to>
      <cdr:x>0.059</cdr:x>
      <cdr:y>0.8035</cdr:y>
    </cdr:to>
    <cdr:sp macro="" textlink="">
      <cdr:nvSpPr>
        <cdr:cNvPr id="237590" name="Text Box 1"/>
        <cdr:cNvSpPr txBox="1">
          <a:spLocks xmlns:a="http://schemas.openxmlformats.org/drawingml/2006/main" noChangeArrowheads="1"/>
        </cdr:cNvSpPr>
      </cdr:nvSpPr>
      <cdr:spPr bwMode="auto">
        <a:xfrm xmlns:a="http://schemas.openxmlformats.org/drawingml/2006/main">
          <a:off x="9211" y="428506"/>
          <a:ext cx="534219" cy="4086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Average annual standing volume per period</a:t>
          </a:r>
        </a:p>
        <a:p xmlns:a="http://schemas.openxmlformats.org/drawingml/2006/main">
          <a:pPr algn="ctr" rtl="0">
            <a:defRPr sz="1000"/>
          </a:pPr>
          <a:r>
            <a:rPr lang="en-GB" sz="1400" b="0" i="0" u="none" strike="noStrike" baseline="0">
              <a:solidFill>
                <a:srgbClr val="000000"/>
              </a:solidFill>
              <a:latin typeface="Verdana"/>
            </a:rPr>
            <a:t>(thousands of m</a:t>
          </a:r>
          <a:r>
            <a:rPr lang="en-GB" sz="1400" b="0" i="0" u="none" strike="noStrike" baseline="30000">
              <a:solidFill>
                <a:srgbClr val="000000"/>
              </a:solidFill>
              <a:latin typeface="Verdana"/>
            </a:rPr>
            <a:t>3</a:t>
          </a:r>
          <a:r>
            <a:rPr lang="en-GB" sz="1400" b="0" i="0" u="none" strike="noStrike" baseline="0">
              <a:solidFill>
                <a:srgbClr val="000000"/>
              </a:solidFill>
              <a:latin typeface="Verdana"/>
            </a:rPr>
            <a:t> overbark standing)</a:t>
          </a:r>
        </a:p>
      </cdr:txBody>
    </cdr:sp>
  </cdr:relSizeAnchor>
  <cdr:relSizeAnchor xmlns:cdr="http://schemas.openxmlformats.org/drawingml/2006/chartDrawing">
    <cdr:from>
      <cdr:x>0.50075</cdr:x>
      <cdr:y>0.50025</cdr:y>
    </cdr:from>
    <cdr:to>
      <cdr:x>0.50875</cdr:x>
      <cdr:y>0.53225</cdr:y>
    </cdr:to>
    <cdr:sp macro="" textlink="">
      <cdr:nvSpPr>
        <cdr:cNvPr id="237591" name="Text Box 23"/>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0.11175</cdr:x>
      <cdr:y>0.88975</cdr:y>
    </cdr:from>
    <cdr:to>
      <cdr:x>0.2525</cdr:x>
      <cdr:y>0.9575</cdr:y>
    </cdr:to>
    <cdr:sp macro="" textlink="">
      <cdr:nvSpPr>
        <cdr:cNvPr id="238593" name="Text Box 1"/>
        <cdr:cNvSpPr txBox="1">
          <a:spLocks xmlns:a="http://schemas.openxmlformats.org/drawingml/2006/main" noChangeArrowheads="1"/>
        </cdr:cNvSpPr>
      </cdr:nvSpPr>
      <cdr:spPr bwMode="auto">
        <a:xfrm xmlns:a="http://schemas.openxmlformats.org/drawingml/2006/main">
          <a:off x="1029293" y="5000173"/>
          <a:ext cx="1296402"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Great Britain</a:t>
          </a:r>
        </a:p>
      </cdr:txBody>
    </cdr:sp>
  </cdr:relSizeAnchor>
  <cdr:relSizeAnchor xmlns:cdr="http://schemas.openxmlformats.org/drawingml/2006/chartDrawing">
    <cdr:from>
      <cdr:x>0.322</cdr:x>
      <cdr:y>0.88975</cdr:y>
    </cdr:from>
    <cdr:to>
      <cdr:x>0.4435</cdr:x>
      <cdr:y>0.9575</cdr:y>
    </cdr:to>
    <cdr:sp macro="" textlink="">
      <cdr:nvSpPr>
        <cdr:cNvPr id="238594" name="Text Box 2"/>
        <cdr:cNvSpPr txBox="1">
          <a:spLocks xmlns:a="http://schemas.openxmlformats.org/drawingml/2006/main" noChangeArrowheads="1"/>
        </cdr:cNvSpPr>
      </cdr:nvSpPr>
      <cdr:spPr bwMode="auto">
        <a:xfrm xmlns:a="http://schemas.openxmlformats.org/drawingml/2006/main">
          <a:off x="2965837" y="5000173"/>
          <a:ext cx="1119097"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England</a:t>
          </a:r>
        </a:p>
      </cdr:txBody>
    </cdr:sp>
  </cdr:relSizeAnchor>
  <cdr:relSizeAnchor xmlns:cdr="http://schemas.openxmlformats.org/drawingml/2006/chartDrawing">
    <cdr:from>
      <cdr:x>0.50375</cdr:x>
      <cdr:y>0.88975</cdr:y>
    </cdr:from>
    <cdr:to>
      <cdr:x>0.61825</cdr:x>
      <cdr:y>0.95775</cdr:y>
    </cdr:to>
    <cdr:sp macro="" textlink="">
      <cdr:nvSpPr>
        <cdr:cNvPr id="238595" name="Text Box 3"/>
        <cdr:cNvSpPr txBox="1">
          <a:spLocks xmlns:a="http://schemas.openxmlformats.org/drawingml/2006/main" noChangeArrowheads="1"/>
        </cdr:cNvSpPr>
      </cdr:nvSpPr>
      <cdr:spPr bwMode="auto">
        <a:xfrm xmlns:a="http://schemas.openxmlformats.org/drawingml/2006/main">
          <a:off x="4639878" y="5000173"/>
          <a:ext cx="1054622" cy="38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Scotland</a:t>
          </a:r>
        </a:p>
      </cdr:txBody>
    </cdr:sp>
  </cdr:relSizeAnchor>
  <cdr:relSizeAnchor xmlns:cdr="http://schemas.openxmlformats.org/drawingml/2006/chartDrawing">
    <cdr:from>
      <cdr:x>0.669</cdr:x>
      <cdr:y>0.88975</cdr:y>
    </cdr:from>
    <cdr:to>
      <cdr:x>0.815</cdr:x>
      <cdr:y>0.95925</cdr:y>
    </cdr:to>
    <cdr:sp macro="" textlink="">
      <cdr:nvSpPr>
        <cdr:cNvPr id="238596" name="Text Box 4"/>
        <cdr:cNvSpPr txBox="1">
          <a:spLocks xmlns:a="http://schemas.openxmlformats.org/drawingml/2006/main" noChangeArrowheads="1"/>
        </cdr:cNvSpPr>
      </cdr:nvSpPr>
      <cdr:spPr bwMode="auto">
        <a:xfrm xmlns:a="http://schemas.openxmlformats.org/drawingml/2006/main">
          <a:off x="6161942" y="5000173"/>
          <a:ext cx="1344758" cy="390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Wales</a:t>
          </a:r>
        </a:p>
      </cdr:txBody>
    </cdr:sp>
  </cdr:relSizeAnchor>
  <cdr:relSizeAnchor xmlns:cdr="http://schemas.openxmlformats.org/drawingml/2006/chartDrawing">
    <cdr:from>
      <cdr:x>0.71125</cdr:x>
      <cdr:y>0.88975</cdr:y>
    </cdr:from>
    <cdr:to>
      <cdr:x>0.83075</cdr:x>
      <cdr:y>0.95675</cdr:y>
    </cdr:to>
    <cdr:sp macro="" textlink="">
      <cdr:nvSpPr>
        <cdr:cNvPr id="238597" name="Text Box 4"/>
        <cdr:cNvSpPr txBox="1">
          <a:spLocks xmlns:a="http://schemas.openxmlformats.org/drawingml/2006/main" noChangeArrowheads="1"/>
        </cdr:cNvSpPr>
      </cdr:nvSpPr>
      <cdr:spPr bwMode="auto">
        <a:xfrm xmlns:a="http://schemas.openxmlformats.org/drawingml/2006/main">
          <a:off x="6551093" y="5000173"/>
          <a:ext cx="1100675" cy="3765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endParaRPr lang="en-GB"/>
        </a:p>
      </cdr:txBody>
    </cdr:sp>
  </cdr:relSizeAnchor>
  <cdr:relSizeAnchor xmlns:cdr="http://schemas.openxmlformats.org/drawingml/2006/chartDrawing">
    <cdr:from>
      <cdr:x>0.84003</cdr:x>
      <cdr:y>0.11956</cdr:y>
    </cdr:from>
    <cdr:to>
      <cdr:x>0.85653</cdr:x>
      <cdr:y>0.14331</cdr:y>
    </cdr:to>
    <cdr:sp macro="" textlink="">
      <cdr:nvSpPr>
        <cdr:cNvPr id="238598" name="Rectangle 6"/>
        <cdr:cNvSpPr>
          <a:spLocks xmlns:a="http://schemas.openxmlformats.org/drawingml/2006/main" noChangeArrowheads="1"/>
        </cdr:cNvSpPr>
      </cdr:nvSpPr>
      <cdr:spPr bwMode="auto">
        <a:xfrm xmlns:a="http://schemas.openxmlformats.org/drawingml/2006/main">
          <a:off x="7737281" y="671894"/>
          <a:ext cx="151976" cy="133469"/>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0.10583</cdr:y>
    </cdr:from>
    <cdr:to>
      <cdr:x>0.9938</cdr:x>
      <cdr:y>0.1678</cdr:y>
    </cdr:to>
    <cdr:sp macro="" textlink="">
      <cdr:nvSpPr>
        <cdr:cNvPr id="238599" name="Text Box 7"/>
        <cdr:cNvSpPr txBox="1">
          <a:spLocks xmlns:a="http://schemas.openxmlformats.org/drawingml/2006/main" noChangeArrowheads="1"/>
        </cdr:cNvSpPr>
      </cdr:nvSpPr>
      <cdr:spPr bwMode="auto">
        <a:xfrm xmlns:a="http://schemas.openxmlformats.org/drawingml/2006/main">
          <a:off x="7953418" y="594764"/>
          <a:ext cx="1200107" cy="3482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a:t>
          </a:r>
        </a:p>
        <a:p xmlns:a="http://schemas.openxmlformats.org/drawingml/2006/main">
          <a:pPr algn="l" rtl="0">
            <a:defRPr sz="1000"/>
          </a:pPr>
          <a:r>
            <a:rPr lang="en-GB" sz="900" b="0" i="0" u="none" strike="noStrike" baseline="0">
              <a:solidFill>
                <a:srgbClr val="000000"/>
              </a:solidFill>
              <a:latin typeface="Verdana"/>
            </a:rPr>
            <a:t>Public Forest Estate</a:t>
          </a:r>
        </a:p>
      </cdr:txBody>
    </cdr:sp>
  </cdr:relSizeAnchor>
  <cdr:relSizeAnchor xmlns:cdr="http://schemas.openxmlformats.org/drawingml/2006/chartDrawing">
    <cdr:from>
      <cdr:x>0.839</cdr:x>
      <cdr:y>0.17031</cdr:y>
    </cdr:from>
    <cdr:to>
      <cdr:x>0.8555</cdr:x>
      <cdr:y>0.19181</cdr:y>
    </cdr:to>
    <cdr:sp macro="" textlink="">
      <cdr:nvSpPr>
        <cdr:cNvPr id="238600" name="Rectangle 8"/>
        <cdr:cNvSpPr>
          <a:spLocks xmlns:a="http://schemas.openxmlformats.org/drawingml/2006/main" noChangeArrowheads="1"/>
        </cdr:cNvSpPr>
      </cdr:nvSpPr>
      <cdr:spPr bwMode="auto">
        <a:xfrm xmlns:a="http://schemas.openxmlformats.org/drawingml/2006/main">
          <a:off x="7727756" y="957120"/>
          <a:ext cx="151976" cy="1208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0.16556</cdr:y>
    </cdr:from>
    <cdr:to>
      <cdr:x>0.98125</cdr:x>
      <cdr:y>0.19356</cdr:y>
    </cdr:to>
    <cdr:sp macro="" textlink="">
      <cdr:nvSpPr>
        <cdr:cNvPr id="238601" name="Text Box 9"/>
        <cdr:cNvSpPr txBox="1">
          <a:spLocks xmlns:a="http://schemas.openxmlformats.org/drawingml/2006/main" noChangeArrowheads="1"/>
        </cdr:cNvSpPr>
      </cdr:nvSpPr>
      <cdr:spPr bwMode="auto">
        <a:xfrm xmlns:a="http://schemas.openxmlformats.org/drawingml/2006/main">
          <a:off x="7953418" y="930426"/>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 PS</a:t>
          </a:r>
        </a:p>
      </cdr:txBody>
    </cdr:sp>
  </cdr:relSizeAnchor>
  <cdr:relSizeAnchor xmlns:cdr="http://schemas.openxmlformats.org/drawingml/2006/chartDrawing">
    <cdr:from>
      <cdr:x>0.839</cdr:x>
      <cdr:y>0.20281</cdr:y>
    </cdr:from>
    <cdr:to>
      <cdr:x>0.8555</cdr:x>
      <cdr:y>0.22431</cdr:y>
    </cdr:to>
    <cdr:sp macro="" textlink="">
      <cdr:nvSpPr>
        <cdr:cNvPr id="238602" name="Rectangle 10"/>
        <cdr:cNvSpPr>
          <a:spLocks xmlns:a="http://schemas.openxmlformats.org/drawingml/2006/main" noChangeArrowheads="1"/>
        </cdr:cNvSpPr>
      </cdr:nvSpPr>
      <cdr:spPr bwMode="auto">
        <a:xfrm xmlns:a="http://schemas.openxmlformats.org/drawingml/2006/main">
          <a:off x="7727756" y="1139762"/>
          <a:ext cx="151976" cy="120824"/>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0.19831</cdr:y>
    </cdr:from>
    <cdr:to>
      <cdr:x>0.98125</cdr:x>
      <cdr:y>0.22631</cdr:y>
    </cdr:to>
    <cdr:sp macro="" textlink="">
      <cdr:nvSpPr>
        <cdr:cNvPr id="238603" name="Text Box 11"/>
        <cdr:cNvSpPr txBox="1">
          <a:spLocks xmlns:a="http://schemas.openxmlformats.org/drawingml/2006/main" noChangeArrowheads="1"/>
        </cdr:cNvSpPr>
      </cdr:nvSpPr>
      <cdr:spPr bwMode="auto">
        <a:xfrm xmlns:a="http://schemas.openxmlformats.org/drawingml/2006/main">
          <a:off x="7953418" y="1114473"/>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FE</a:t>
          </a:r>
        </a:p>
      </cdr:txBody>
    </cdr:sp>
  </cdr:relSizeAnchor>
  <cdr:relSizeAnchor xmlns:cdr="http://schemas.openxmlformats.org/drawingml/2006/chartDrawing">
    <cdr:from>
      <cdr:x>0.839</cdr:x>
      <cdr:y>0.23606</cdr:y>
    </cdr:from>
    <cdr:to>
      <cdr:x>0.8555</cdr:x>
      <cdr:y>0.25706</cdr:y>
    </cdr:to>
    <cdr:sp macro="" textlink="">
      <cdr:nvSpPr>
        <cdr:cNvPr id="238604" name="Rectangle 12"/>
        <cdr:cNvSpPr>
          <a:spLocks xmlns:a="http://schemas.openxmlformats.org/drawingml/2006/main" noChangeArrowheads="1"/>
        </cdr:cNvSpPr>
      </cdr:nvSpPr>
      <cdr:spPr bwMode="auto">
        <a:xfrm xmlns:a="http://schemas.openxmlformats.org/drawingml/2006/main">
          <a:off x="7727756" y="1326618"/>
          <a:ext cx="151976" cy="11801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0.23156</cdr:y>
    </cdr:from>
    <cdr:to>
      <cdr:x>0.98125</cdr:x>
      <cdr:y>0.25881</cdr:y>
    </cdr:to>
    <cdr:sp macro="" textlink="">
      <cdr:nvSpPr>
        <cdr:cNvPr id="238605" name="Text Box 13"/>
        <cdr:cNvSpPr txBox="1">
          <a:spLocks xmlns:a="http://schemas.openxmlformats.org/drawingml/2006/main" noChangeArrowheads="1"/>
        </cdr:cNvSpPr>
      </cdr:nvSpPr>
      <cdr:spPr bwMode="auto">
        <a:xfrm xmlns:a="http://schemas.openxmlformats.org/drawingml/2006/main">
          <a:off x="7953418" y="1301329"/>
          <a:ext cx="1084557" cy="1531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PS</a:t>
          </a:r>
        </a:p>
      </cdr:txBody>
    </cdr:sp>
  </cdr:relSizeAnchor>
  <cdr:relSizeAnchor xmlns:cdr="http://schemas.openxmlformats.org/drawingml/2006/chartDrawing">
    <cdr:from>
      <cdr:x>0.839</cdr:x>
      <cdr:y>0.26931</cdr:y>
    </cdr:from>
    <cdr:to>
      <cdr:x>0.8555</cdr:x>
      <cdr:y>0.29031</cdr:y>
    </cdr:to>
    <cdr:sp macro="" textlink="">
      <cdr:nvSpPr>
        <cdr:cNvPr id="238606" name="Rectangle 14"/>
        <cdr:cNvSpPr>
          <a:spLocks xmlns:a="http://schemas.openxmlformats.org/drawingml/2006/main" noChangeArrowheads="1"/>
        </cdr:cNvSpPr>
      </cdr:nvSpPr>
      <cdr:spPr bwMode="auto">
        <a:xfrm xmlns:a="http://schemas.openxmlformats.org/drawingml/2006/main">
          <a:off x="7727756" y="1513475"/>
          <a:ext cx="151976" cy="11801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0.26356</cdr:y>
    </cdr:from>
    <cdr:to>
      <cdr:x>0.98125</cdr:x>
      <cdr:y>0.29156</cdr:y>
    </cdr:to>
    <cdr:sp macro="" textlink="">
      <cdr:nvSpPr>
        <cdr:cNvPr id="238607" name="Text Box 15"/>
        <cdr:cNvSpPr txBox="1">
          <a:spLocks xmlns:a="http://schemas.openxmlformats.org/drawingml/2006/main" noChangeArrowheads="1"/>
        </cdr:cNvSpPr>
      </cdr:nvSpPr>
      <cdr:spPr bwMode="auto">
        <a:xfrm xmlns:a="http://schemas.openxmlformats.org/drawingml/2006/main">
          <a:off x="7953418" y="1481161"/>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FLS</a:t>
          </a:r>
        </a:p>
      </cdr:txBody>
    </cdr:sp>
  </cdr:relSizeAnchor>
  <cdr:relSizeAnchor xmlns:cdr="http://schemas.openxmlformats.org/drawingml/2006/chartDrawing">
    <cdr:from>
      <cdr:x>0.839</cdr:x>
      <cdr:y>0.30206</cdr:y>
    </cdr:from>
    <cdr:to>
      <cdr:x>0.8555</cdr:x>
      <cdr:y>0.32281</cdr:y>
    </cdr:to>
    <cdr:sp macro="" textlink="">
      <cdr:nvSpPr>
        <cdr:cNvPr id="238608" name="Rectangle 16"/>
        <cdr:cNvSpPr>
          <a:spLocks xmlns:a="http://schemas.openxmlformats.org/drawingml/2006/main" noChangeArrowheads="1"/>
        </cdr:cNvSpPr>
      </cdr:nvSpPr>
      <cdr:spPr bwMode="auto">
        <a:xfrm xmlns:a="http://schemas.openxmlformats.org/drawingml/2006/main">
          <a:off x="7727756" y="1697522"/>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0.29681</cdr:y>
    </cdr:from>
    <cdr:to>
      <cdr:x>0.98125</cdr:x>
      <cdr:y>0.32481</cdr:y>
    </cdr:to>
    <cdr:sp macro="" textlink="">
      <cdr:nvSpPr>
        <cdr:cNvPr id="238609" name="Text Box 17"/>
        <cdr:cNvSpPr txBox="1">
          <a:spLocks xmlns:a="http://schemas.openxmlformats.org/drawingml/2006/main" noChangeArrowheads="1"/>
        </cdr:cNvSpPr>
      </cdr:nvSpPr>
      <cdr:spPr bwMode="auto">
        <a:xfrm xmlns:a="http://schemas.openxmlformats.org/drawingml/2006/main">
          <a:off x="7953418" y="1668018"/>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PS</a:t>
          </a:r>
        </a:p>
      </cdr:txBody>
    </cdr:sp>
  </cdr:relSizeAnchor>
  <cdr:relSizeAnchor xmlns:cdr="http://schemas.openxmlformats.org/drawingml/2006/chartDrawing">
    <cdr:from>
      <cdr:x>0.839</cdr:x>
      <cdr:y>0.33531</cdr:y>
    </cdr:from>
    <cdr:to>
      <cdr:x>0.8555</cdr:x>
      <cdr:y>0.35681</cdr:y>
    </cdr:to>
    <cdr:sp macro="" textlink="">
      <cdr:nvSpPr>
        <cdr:cNvPr id="238610" name="Rectangle 18"/>
        <cdr:cNvSpPr>
          <a:spLocks xmlns:a="http://schemas.openxmlformats.org/drawingml/2006/main" noChangeArrowheads="1"/>
        </cdr:cNvSpPr>
      </cdr:nvSpPr>
      <cdr:spPr bwMode="auto">
        <a:xfrm xmlns:a="http://schemas.openxmlformats.org/drawingml/2006/main">
          <a:off x="7727756" y="1884378"/>
          <a:ext cx="151976" cy="1208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0.32931</cdr:y>
    </cdr:from>
    <cdr:to>
      <cdr:x>0.98125</cdr:x>
      <cdr:y>0.35806</cdr:y>
    </cdr:to>
    <cdr:sp macro="" textlink="">
      <cdr:nvSpPr>
        <cdr:cNvPr id="238611" name="Text Box 19"/>
        <cdr:cNvSpPr txBox="1">
          <a:spLocks xmlns:a="http://schemas.openxmlformats.org/drawingml/2006/main" noChangeArrowheads="1"/>
        </cdr:cNvSpPr>
      </cdr:nvSpPr>
      <cdr:spPr bwMode="auto">
        <a:xfrm xmlns:a="http://schemas.openxmlformats.org/drawingml/2006/main">
          <a:off x="7953418" y="1850660"/>
          <a:ext cx="1084557" cy="1615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NRW</a:t>
          </a:r>
        </a:p>
      </cdr:txBody>
    </cdr:sp>
  </cdr:relSizeAnchor>
  <cdr:relSizeAnchor xmlns:cdr="http://schemas.openxmlformats.org/drawingml/2006/chartDrawing">
    <cdr:from>
      <cdr:x>0.839</cdr:x>
      <cdr:y>0.36856</cdr:y>
    </cdr:from>
    <cdr:to>
      <cdr:x>0.8555</cdr:x>
      <cdr:y>0.38931</cdr:y>
    </cdr:to>
    <cdr:sp macro="" textlink="">
      <cdr:nvSpPr>
        <cdr:cNvPr id="238612" name="Rectangle 20"/>
        <cdr:cNvSpPr>
          <a:spLocks xmlns:a="http://schemas.openxmlformats.org/drawingml/2006/main" noChangeArrowheads="1"/>
        </cdr:cNvSpPr>
      </cdr:nvSpPr>
      <cdr:spPr bwMode="auto">
        <a:xfrm xmlns:a="http://schemas.openxmlformats.org/drawingml/2006/main">
          <a:off x="7727756" y="2071235"/>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0.36256</cdr:y>
    </cdr:from>
    <cdr:to>
      <cdr:x>0.98125</cdr:x>
      <cdr:y>0.39006</cdr:y>
    </cdr:to>
    <cdr:sp macro="" textlink="">
      <cdr:nvSpPr>
        <cdr:cNvPr id="238613" name="Text Box 21"/>
        <cdr:cNvSpPr txBox="1">
          <a:spLocks xmlns:a="http://schemas.openxmlformats.org/drawingml/2006/main" noChangeArrowheads="1"/>
        </cdr:cNvSpPr>
      </cdr:nvSpPr>
      <cdr:spPr bwMode="auto">
        <a:xfrm xmlns:a="http://schemas.openxmlformats.org/drawingml/2006/main">
          <a:off x="7953418" y="2037517"/>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PS</a:t>
          </a:r>
        </a:p>
      </cdr:txBody>
    </cdr:sp>
  </cdr:relSizeAnchor>
  <cdr:relSizeAnchor xmlns:cdr="http://schemas.openxmlformats.org/drawingml/2006/chartDrawing">
    <cdr:from>
      <cdr:x>0.001</cdr:x>
      <cdr:y>0.07625</cdr:y>
    </cdr:from>
    <cdr:to>
      <cdr:x>0.059</cdr:x>
      <cdr:y>0.8035</cdr:y>
    </cdr:to>
    <cdr:sp macro="" textlink="">
      <cdr:nvSpPr>
        <cdr:cNvPr id="238614" name="Text Box 1"/>
        <cdr:cNvSpPr txBox="1">
          <a:spLocks xmlns:a="http://schemas.openxmlformats.org/drawingml/2006/main" noChangeArrowheads="1"/>
        </cdr:cNvSpPr>
      </cdr:nvSpPr>
      <cdr:spPr bwMode="auto">
        <a:xfrm xmlns:a="http://schemas.openxmlformats.org/drawingml/2006/main">
          <a:off x="9211" y="428506"/>
          <a:ext cx="534219" cy="4086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Average annual net increment per period</a:t>
          </a:r>
        </a:p>
        <a:p xmlns:a="http://schemas.openxmlformats.org/drawingml/2006/main">
          <a:pPr algn="ctr" rtl="0">
            <a:defRPr sz="1000"/>
          </a:pPr>
          <a:r>
            <a:rPr lang="en-GB" sz="1000" b="0" i="0" u="none" strike="noStrike" baseline="0">
              <a:solidFill>
                <a:srgbClr val="000000"/>
              </a:solidFill>
              <a:latin typeface="Verdana"/>
            </a:rPr>
            <a:t>(thousands of m</a:t>
          </a:r>
          <a:r>
            <a:rPr lang="en-GB" sz="1000" b="0" i="0" u="none" strike="noStrike" baseline="30000">
              <a:solidFill>
                <a:srgbClr val="000000"/>
              </a:solidFill>
              <a:latin typeface="Verdana"/>
            </a:rPr>
            <a:t>3</a:t>
          </a:r>
          <a:r>
            <a:rPr lang="en-GB" sz="1000" b="0" i="0" u="none" strike="noStrike" baseline="0">
              <a:solidFill>
                <a:srgbClr val="000000"/>
              </a:solidFill>
              <a:latin typeface="Verdana"/>
            </a:rPr>
            <a:t> overbark standing)</a:t>
          </a:r>
        </a:p>
      </cdr:txBody>
    </cdr:sp>
  </cdr:relSizeAnchor>
  <cdr:relSizeAnchor xmlns:cdr="http://schemas.openxmlformats.org/drawingml/2006/chartDrawing">
    <cdr:from>
      <cdr:x>0.50075</cdr:x>
      <cdr:y>0.50025</cdr:y>
    </cdr:from>
    <cdr:to>
      <cdr:x>0.50875</cdr:x>
      <cdr:y>0.53225</cdr:y>
    </cdr:to>
    <cdr:sp macro="" textlink="">
      <cdr:nvSpPr>
        <cdr:cNvPr id="238615" name="Text Box 23"/>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0.15098</cdr:x>
      <cdr:y>0.88609</cdr:y>
    </cdr:from>
    <cdr:to>
      <cdr:x>0.29266</cdr:x>
      <cdr:y>0.94194</cdr:y>
    </cdr:to>
    <cdr:sp macro="" textlink="">
      <cdr:nvSpPr>
        <cdr:cNvPr id="238593" name="Text Box 1"/>
        <cdr:cNvSpPr txBox="1">
          <a:spLocks xmlns:a="http://schemas.openxmlformats.org/drawingml/2006/main" noChangeArrowheads="1"/>
        </cdr:cNvSpPr>
      </cdr:nvSpPr>
      <cdr:spPr bwMode="auto">
        <a:xfrm xmlns:a="http://schemas.openxmlformats.org/drawingml/2006/main">
          <a:off x="1390628" y="4979605"/>
          <a:ext cx="1304968" cy="3138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Great</a:t>
          </a:r>
          <a:r>
            <a:rPr lang="en-GB" sz="1000" b="0" i="0" u="none" strike="noStrike" baseline="0">
              <a:solidFill>
                <a:srgbClr val="000000"/>
              </a:solidFill>
              <a:latin typeface="Verdana"/>
            </a:rPr>
            <a:t> </a:t>
          </a:r>
          <a:r>
            <a:rPr lang="en-GB" sz="1400" b="0" i="0" u="none" strike="noStrike" baseline="0">
              <a:solidFill>
                <a:srgbClr val="000000"/>
              </a:solidFill>
              <a:latin typeface="Verdana"/>
            </a:rPr>
            <a:t>Britain</a:t>
          </a:r>
        </a:p>
      </cdr:txBody>
    </cdr:sp>
  </cdr:relSizeAnchor>
  <cdr:relSizeAnchor xmlns:cdr="http://schemas.openxmlformats.org/drawingml/2006/chartDrawing">
    <cdr:from>
      <cdr:x>0.33092</cdr:x>
      <cdr:y>0.88694</cdr:y>
    </cdr:from>
    <cdr:to>
      <cdr:x>0.46225</cdr:x>
      <cdr:y>0.94109</cdr:y>
    </cdr:to>
    <cdr:sp macro="" textlink="">
      <cdr:nvSpPr>
        <cdr:cNvPr id="238594" name="Text Box 2"/>
        <cdr:cNvSpPr txBox="1">
          <a:spLocks xmlns:a="http://schemas.openxmlformats.org/drawingml/2006/main" noChangeArrowheads="1"/>
        </cdr:cNvSpPr>
      </cdr:nvSpPr>
      <cdr:spPr bwMode="auto">
        <a:xfrm xmlns:a="http://schemas.openxmlformats.org/drawingml/2006/main">
          <a:off x="3047997" y="4984367"/>
          <a:ext cx="1209638" cy="3043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a:t>
          </a:r>
        </a:p>
      </cdr:txBody>
    </cdr:sp>
  </cdr:relSizeAnchor>
  <cdr:relSizeAnchor xmlns:cdr="http://schemas.openxmlformats.org/drawingml/2006/chartDrawing">
    <cdr:from>
      <cdr:x>0.50982</cdr:x>
      <cdr:y>0.88857</cdr:y>
    </cdr:from>
    <cdr:to>
      <cdr:x>0.64736</cdr:x>
      <cdr:y>0.93946</cdr:y>
    </cdr:to>
    <cdr:sp macro="" textlink="">
      <cdr:nvSpPr>
        <cdr:cNvPr id="238595" name="Text Box 3"/>
        <cdr:cNvSpPr txBox="1">
          <a:spLocks xmlns:a="http://schemas.openxmlformats.org/drawingml/2006/main" noChangeArrowheads="1"/>
        </cdr:cNvSpPr>
      </cdr:nvSpPr>
      <cdr:spPr bwMode="auto">
        <a:xfrm xmlns:a="http://schemas.openxmlformats.org/drawingml/2006/main">
          <a:off x="4695786" y="4993541"/>
          <a:ext cx="1266837" cy="2859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a:t>
          </a:r>
        </a:p>
      </cdr:txBody>
    </cdr:sp>
  </cdr:relSizeAnchor>
  <cdr:relSizeAnchor xmlns:cdr="http://schemas.openxmlformats.org/drawingml/2006/chartDrawing">
    <cdr:from>
      <cdr:x>0.669</cdr:x>
      <cdr:y>0.88975</cdr:y>
    </cdr:from>
    <cdr:to>
      <cdr:x>0.815</cdr:x>
      <cdr:y>0.95925</cdr:y>
    </cdr:to>
    <cdr:sp macro="" textlink="">
      <cdr:nvSpPr>
        <cdr:cNvPr id="238596" name="Text Box 4"/>
        <cdr:cNvSpPr txBox="1">
          <a:spLocks xmlns:a="http://schemas.openxmlformats.org/drawingml/2006/main" noChangeArrowheads="1"/>
        </cdr:cNvSpPr>
      </cdr:nvSpPr>
      <cdr:spPr bwMode="auto">
        <a:xfrm xmlns:a="http://schemas.openxmlformats.org/drawingml/2006/main">
          <a:off x="6161942" y="5000173"/>
          <a:ext cx="1344758" cy="3905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t"/>
        <a:lstStyle xmlns:a="http://schemas.openxmlformats.org/drawingml/2006/main"/>
        <a:p xmlns:a="http://schemas.openxmlformats.org/drawingml/2006/main">
          <a:pPr algn="ctr" rtl="0">
            <a:defRPr sz="1000"/>
          </a:pPr>
          <a:endParaRPr lang="en-GB" sz="1000" b="0" i="0" u="none" strike="noStrike" baseline="0">
            <a:solidFill>
              <a:srgbClr val="000000"/>
            </a:solidFill>
            <a:latin typeface="Verdana"/>
          </a:endParaRPr>
        </a:p>
      </cdr:txBody>
    </cdr:sp>
  </cdr:relSizeAnchor>
  <cdr:relSizeAnchor xmlns:cdr="http://schemas.openxmlformats.org/drawingml/2006/chartDrawing">
    <cdr:from>
      <cdr:x>0.67529</cdr:x>
      <cdr:y>0.88735</cdr:y>
    </cdr:from>
    <cdr:to>
      <cdr:x>0.81593</cdr:x>
      <cdr:y>0.94068</cdr:y>
    </cdr:to>
    <cdr:sp macro="" textlink="">
      <cdr:nvSpPr>
        <cdr:cNvPr id="238597" name="Text Box 4"/>
        <cdr:cNvSpPr txBox="1">
          <a:spLocks xmlns:a="http://schemas.openxmlformats.org/drawingml/2006/main" noChangeArrowheads="1"/>
        </cdr:cNvSpPr>
      </cdr:nvSpPr>
      <cdr:spPr bwMode="auto">
        <a:xfrm xmlns:a="http://schemas.openxmlformats.org/drawingml/2006/main">
          <a:off x="6219877" y="4986685"/>
          <a:ext cx="1295389" cy="2996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a:latin typeface="Verdana" panose="020B0604030504040204" pitchFamily="34" charset="0"/>
              <a:ea typeface="Verdana" panose="020B0604030504040204" pitchFamily="34" charset="0"/>
              <a:cs typeface="Verdana" panose="020B0604030504040204" pitchFamily="34" charset="0"/>
            </a:rPr>
            <a:t>Wales</a:t>
          </a:r>
        </a:p>
      </cdr:txBody>
    </cdr:sp>
  </cdr:relSizeAnchor>
  <cdr:relSizeAnchor xmlns:cdr="http://schemas.openxmlformats.org/drawingml/2006/chartDrawing">
    <cdr:from>
      <cdr:x>0.83817</cdr:x>
      <cdr:y>0.03804</cdr:y>
    </cdr:from>
    <cdr:to>
      <cdr:x>0.98966</cdr:x>
      <cdr:y>0.9017</cdr:y>
    </cdr:to>
    <cdr:grpSp>
      <cdr:nvGrpSpPr>
        <cdr:cNvPr id="3" name="Group 2">
          <a:extLst xmlns:a="http://schemas.openxmlformats.org/drawingml/2006/main">
            <a:ext uri="{FF2B5EF4-FFF2-40B4-BE49-F238E27FC236}">
              <a16:creationId xmlns:a16="http://schemas.microsoft.com/office/drawing/2014/main" id="{13006E4E-8A62-4912-8546-3CEE9EF72C51}"/>
            </a:ext>
          </a:extLst>
        </cdr:cNvPr>
        <cdr:cNvGrpSpPr/>
      </cdr:nvGrpSpPr>
      <cdr:grpSpPr>
        <a:xfrm xmlns:a="http://schemas.openxmlformats.org/drawingml/2006/main">
          <a:off x="7720111" y="213775"/>
          <a:ext cx="1395326" cy="4853554"/>
          <a:chOff x="7722631" y="566190"/>
          <a:chExt cx="1501164" cy="1625850"/>
        </a:xfrm>
      </cdr:grpSpPr>
      <cdr:grpSp>
        <cdr:nvGrpSpPr>
          <cdr:cNvPr id="2" name="Group 1">
            <a:extLst xmlns:a="http://schemas.openxmlformats.org/drawingml/2006/main">
              <a:ext uri="{FF2B5EF4-FFF2-40B4-BE49-F238E27FC236}">
                <a16:creationId xmlns:a16="http://schemas.microsoft.com/office/drawing/2014/main" id="{83419A87-0B44-4943-A648-053316B79A52}"/>
              </a:ext>
            </a:extLst>
          </cdr:cNvPr>
          <cdr:cNvGrpSpPr/>
        </cdr:nvGrpSpPr>
        <cdr:grpSpPr>
          <a:xfrm xmlns:a="http://schemas.openxmlformats.org/drawingml/2006/main">
            <a:off x="7722631" y="566190"/>
            <a:ext cx="1501164" cy="1578727"/>
            <a:chOff x="7722631" y="566190"/>
            <a:chExt cx="1501164" cy="1578727"/>
          </a:xfrm>
        </cdr:grpSpPr>
        <cdr:sp macro="" textlink="">
          <cdr:nvSpPr>
            <cdr:cNvPr id="238598" name="Rectangle 6"/>
            <cdr:cNvSpPr>
              <a:spLocks xmlns:a="http://schemas.openxmlformats.org/drawingml/2006/main" noChangeArrowheads="1"/>
            </cdr:cNvSpPr>
          </cdr:nvSpPr>
          <cdr:spPr bwMode="auto">
            <a:xfrm xmlns:a="http://schemas.openxmlformats.org/drawingml/2006/main">
              <a:off x="7722631" y="653392"/>
              <a:ext cx="193646" cy="60297"/>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599" name="Text Box 7"/>
            <cdr:cNvSpPr txBox="1">
              <a:spLocks xmlns:a="http://schemas.openxmlformats.org/drawingml/2006/main" noChangeArrowheads="1"/>
            </cdr:cNvSpPr>
          </cdr:nvSpPr>
          <cdr:spPr bwMode="auto">
            <a:xfrm xmlns:a="http://schemas.openxmlformats.org/drawingml/2006/main">
              <a:off x="7953418" y="566190"/>
              <a:ext cx="1270377" cy="2347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Public Forest Estate</a:t>
              </a:r>
            </a:p>
          </cdr:txBody>
        </cdr:sp>
        <cdr:sp macro="" textlink="">
          <cdr:nvSpPr>
            <cdr:cNvPr id="238600" name="Rectangle 8"/>
            <cdr:cNvSpPr>
              <a:spLocks xmlns:a="http://schemas.openxmlformats.org/drawingml/2006/main" noChangeArrowheads="1"/>
            </cdr:cNvSpPr>
          </cdr:nvSpPr>
          <cdr:spPr bwMode="auto">
            <a:xfrm xmlns:a="http://schemas.openxmlformats.org/drawingml/2006/main">
              <a:off x="7722631" y="867260"/>
              <a:ext cx="193646" cy="602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01" name="Text Box 9"/>
            <cdr:cNvSpPr txBox="1">
              <a:spLocks xmlns:a="http://schemas.openxmlformats.org/drawingml/2006/main" noChangeArrowheads="1"/>
            </cdr:cNvSpPr>
          </cdr:nvSpPr>
          <cdr:spPr bwMode="auto">
            <a:xfrm xmlns:a="http://schemas.openxmlformats.org/drawingml/2006/main">
              <a:off x="7943172" y="818732"/>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PS</a:t>
              </a:r>
            </a:p>
          </cdr:txBody>
        </cdr:sp>
        <cdr:sp macro="" textlink="">
          <cdr:nvSpPr>
            <cdr:cNvPr id="238602" name="Rectangle 10"/>
            <cdr:cNvSpPr>
              <a:spLocks xmlns:a="http://schemas.openxmlformats.org/drawingml/2006/main" noChangeArrowheads="1"/>
            </cdr:cNvSpPr>
          </cdr:nvSpPr>
          <cdr:spPr bwMode="auto">
            <a:xfrm xmlns:a="http://schemas.openxmlformats.org/drawingml/2006/main">
              <a:off x="7722631" y="1115120"/>
              <a:ext cx="193646" cy="60297"/>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03" name="Text Box 11"/>
            <cdr:cNvSpPr txBox="1">
              <a:spLocks xmlns:a="http://schemas.openxmlformats.org/drawingml/2006/main" noChangeArrowheads="1"/>
            </cdr:cNvSpPr>
          </cdr:nvSpPr>
          <cdr:spPr bwMode="auto">
            <a:xfrm xmlns:a="http://schemas.openxmlformats.org/drawingml/2006/main">
              <a:off x="7943172" y="1066592"/>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FE</a:t>
              </a:r>
            </a:p>
          </cdr:txBody>
        </cdr:sp>
        <cdr:sp macro="" textlink="">
          <cdr:nvSpPr>
            <cdr:cNvPr id="238604" name="Rectangle 12"/>
            <cdr:cNvSpPr>
              <a:spLocks xmlns:a="http://schemas.openxmlformats.org/drawingml/2006/main" noChangeArrowheads="1"/>
            </cdr:cNvSpPr>
          </cdr:nvSpPr>
          <cdr:spPr bwMode="auto">
            <a:xfrm xmlns:a="http://schemas.openxmlformats.org/drawingml/2006/main">
              <a:off x="7722631" y="1347730"/>
              <a:ext cx="193646" cy="602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05" name="Text Box 13"/>
            <cdr:cNvSpPr txBox="1">
              <a:spLocks xmlns:a="http://schemas.openxmlformats.org/drawingml/2006/main" noChangeArrowheads="1"/>
            </cdr:cNvSpPr>
          </cdr:nvSpPr>
          <cdr:spPr bwMode="auto">
            <a:xfrm xmlns:a="http://schemas.openxmlformats.org/drawingml/2006/main">
              <a:off x="7953418" y="1301309"/>
              <a:ext cx="1084557" cy="1531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PS</a:t>
              </a:r>
            </a:p>
          </cdr:txBody>
        </cdr:sp>
        <cdr:sp macro="" textlink="">
          <cdr:nvSpPr>
            <cdr:cNvPr id="238606" name="Rectangle 14"/>
            <cdr:cNvSpPr>
              <a:spLocks xmlns:a="http://schemas.openxmlformats.org/drawingml/2006/main" noChangeArrowheads="1"/>
            </cdr:cNvSpPr>
          </cdr:nvSpPr>
          <cdr:spPr bwMode="auto">
            <a:xfrm xmlns:a="http://schemas.openxmlformats.org/drawingml/2006/main">
              <a:off x="7722631" y="1529669"/>
              <a:ext cx="193646" cy="60297"/>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07" name="Text Box 15"/>
            <cdr:cNvSpPr txBox="1">
              <a:spLocks xmlns:a="http://schemas.openxmlformats.org/drawingml/2006/main" noChangeArrowheads="1"/>
            </cdr:cNvSpPr>
          </cdr:nvSpPr>
          <cdr:spPr bwMode="auto">
            <a:xfrm xmlns:a="http://schemas.openxmlformats.org/drawingml/2006/main">
              <a:off x="7953418" y="1481141"/>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FLS</a:t>
              </a:r>
            </a:p>
          </cdr:txBody>
        </cdr:sp>
        <cdr:sp macro="" textlink="">
          <cdr:nvSpPr>
            <cdr:cNvPr id="238608" name="Rectangle 16"/>
            <cdr:cNvSpPr>
              <a:spLocks xmlns:a="http://schemas.openxmlformats.org/drawingml/2006/main" noChangeArrowheads="1"/>
            </cdr:cNvSpPr>
          </cdr:nvSpPr>
          <cdr:spPr bwMode="auto">
            <a:xfrm xmlns:a="http://schemas.openxmlformats.org/drawingml/2006/main">
              <a:off x="7722631" y="1716526"/>
              <a:ext cx="193646" cy="602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09" name="Text Box 17"/>
            <cdr:cNvSpPr txBox="1">
              <a:spLocks xmlns:a="http://schemas.openxmlformats.org/drawingml/2006/main" noChangeArrowheads="1"/>
            </cdr:cNvSpPr>
          </cdr:nvSpPr>
          <cdr:spPr bwMode="auto">
            <a:xfrm xmlns:a="http://schemas.openxmlformats.org/drawingml/2006/main">
              <a:off x="7953418" y="1667998"/>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PS</a:t>
              </a:r>
            </a:p>
          </cdr:txBody>
        </cdr:sp>
        <cdr:sp macro="" textlink="">
          <cdr:nvSpPr>
            <cdr:cNvPr id="238610" name="Rectangle 18"/>
            <cdr:cNvSpPr>
              <a:spLocks xmlns:a="http://schemas.openxmlformats.org/drawingml/2006/main" noChangeArrowheads="1"/>
            </cdr:cNvSpPr>
          </cdr:nvSpPr>
          <cdr:spPr bwMode="auto">
            <a:xfrm xmlns:a="http://schemas.openxmlformats.org/drawingml/2006/main">
              <a:off x="7722631" y="1901275"/>
              <a:ext cx="193646" cy="602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238611" name="Text Box 19"/>
            <cdr:cNvSpPr txBox="1">
              <a:spLocks xmlns:a="http://schemas.openxmlformats.org/drawingml/2006/main" noChangeArrowheads="1"/>
            </cdr:cNvSpPr>
          </cdr:nvSpPr>
          <cdr:spPr bwMode="auto">
            <a:xfrm xmlns:a="http://schemas.openxmlformats.org/drawingml/2006/main">
              <a:off x="7953418" y="1850640"/>
              <a:ext cx="1084557" cy="1615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NRW</a:t>
              </a:r>
            </a:p>
          </cdr:txBody>
        </cdr:sp>
        <cdr:sp macro="" textlink="">
          <cdr:nvSpPr>
            <cdr:cNvPr id="238612" name="Rectangle 20"/>
            <cdr:cNvSpPr>
              <a:spLocks xmlns:a="http://schemas.openxmlformats.org/drawingml/2006/main" noChangeArrowheads="1"/>
            </cdr:cNvSpPr>
          </cdr:nvSpPr>
          <cdr:spPr bwMode="auto">
            <a:xfrm xmlns:a="http://schemas.openxmlformats.org/drawingml/2006/main">
              <a:off x="7722631" y="2084620"/>
              <a:ext cx="193646" cy="602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grpSp>
      <cdr:sp macro="" textlink="">
        <cdr:nvSpPr>
          <cdr:cNvPr id="238613" name="Text Box 21"/>
          <cdr:cNvSpPr txBox="1">
            <a:spLocks xmlns:a="http://schemas.openxmlformats.org/drawingml/2006/main" noChangeArrowheads="1"/>
          </cdr:cNvSpPr>
        </cdr:nvSpPr>
        <cdr:spPr bwMode="auto">
          <a:xfrm xmlns:a="http://schemas.openxmlformats.org/drawingml/2006/main">
            <a:off x="7953418" y="2037497"/>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a:rPr>
              <a:t>Wales PS</a:t>
            </a:r>
          </a:p>
        </cdr:txBody>
      </cdr:sp>
    </cdr:grpSp>
  </cdr:relSizeAnchor>
  <cdr:relSizeAnchor xmlns:cdr="http://schemas.openxmlformats.org/drawingml/2006/chartDrawing">
    <cdr:from>
      <cdr:x>0.001</cdr:x>
      <cdr:y>0.07625</cdr:y>
    </cdr:from>
    <cdr:to>
      <cdr:x>0.059</cdr:x>
      <cdr:y>0.8035</cdr:y>
    </cdr:to>
    <cdr:sp macro="" textlink="">
      <cdr:nvSpPr>
        <cdr:cNvPr id="238614" name="Text Box 1"/>
        <cdr:cNvSpPr txBox="1">
          <a:spLocks xmlns:a="http://schemas.openxmlformats.org/drawingml/2006/main" noChangeArrowheads="1"/>
        </cdr:cNvSpPr>
      </cdr:nvSpPr>
      <cdr:spPr bwMode="auto">
        <a:xfrm xmlns:a="http://schemas.openxmlformats.org/drawingml/2006/main">
          <a:off x="9211" y="428506"/>
          <a:ext cx="534219" cy="4086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Average annual net increment per period</a:t>
          </a:r>
        </a:p>
        <a:p xmlns:a="http://schemas.openxmlformats.org/drawingml/2006/main">
          <a:pPr algn="ctr" rtl="0">
            <a:defRPr sz="1000"/>
          </a:pPr>
          <a:r>
            <a:rPr lang="en-GB" sz="1400" b="0" i="0" u="none" strike="noStrike" baseline="0">
              <a:solidFill>
                <a:srgbClr val="000000"/>
              </a:solidFill>
              <a:latin typeface="Verdana"/>
            </a:rPr>
            <a:t>(thousands of m</a:t>
          </a:r>
          <a:r>
            <a:rPr lang="en-GB" sz="1400" b="0" i="0" u="none" strike="noStrike" baseline="30000">
              <a:solidFill>
                <a:srgbClr val="000000"/>
              </a:solidFill>
              <a:latin typeface="Verdana"/>
            </a:rPr>
            <a:t>3</a:t>
          </a:r>
          <a:r>
            <a:rPr lang="en-GB" sz="1400" b="0" i="0" u="none" strike="noStrike" baseline="0">
              <a:solidFill>
                <a:srgbClr val="000000"/>
              </a:solidFill>
              <a:latin typeface="Verdana"/>
            </a:rPr>
            <a:t> overbark standing)</a:t>
          </a:r>
        </a:p>
      </cdr:txBody>
    </cdr:sp>
  </cdr:relSizeAnchor>
  <cdr:relSizeAnchor xmlns:cdr="http://schemas.openxmlformats.org/drawingml/2006/chartDrawing">
    <cdr:from>
      <cdr:x>0.50075</cdr:x>
      <cdr:y>0.50025</cdr:y>
    </cdr:from>
    <cdr:to>
      <cdr:x>0.50875</cdr:x>
      <cdr:y>0.53225</cdr:y>
    </cdr:to>
    <cdr:sp macro="" textlink="">
      <cdr:nvSpPr>
        <cdr:cNvPr id="238615" name="Text Box 23"/>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0.82941</cdr:x>
      <cdr:y>0.63578</cdr:y>
    </cdr:from>
    <cdr:to>
      <cdr:x>0.87708</cdr:x>
      <cdr:y>0.67718</cdr:y>
    </cdr:to>
    <cdr:sp macro="" textlink="">
      <cdr:nvSpPr>
        <cdr:cNvPr id="18" name="Rectangle 17"/>
        <cdr:cNvSpPr>
          <a:spLocks xmlns:a="http://schemas.openxmlformats.org/drawingml/2006/main" noChangeArrowheads="1"/>
        </cdr:cNvSpPr>
      </cdr:nvSpPr>
      <cdr:spPr bwMode="auto">
        <a:xfrm xmlns:a="http://schemas.openxmlformats.org/drawingml/2006/main">
          <a:off x="7722486" y="3868184"/>
          <a:ext cx="443910" cy="251932"/>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0.83426</cdr:x>
      <cdr:y>0.65655</cdr:y>
    </cdr:from>
    <cdr:to>
      <cdr:x>0.86836</cdr:x>
      <cdr:y>0.65777</cdr:y>
    </cdr:to>
    <cdr:sp macro="" textlink="">
      <cdr:nvSpPr>
        <cdr:cNvPr id="19" name="Line 18"/>
        <cdr:cNvSpPr>
          <a:spLocks xmlns:a="http://schemas.openxmlformats.org/drawingml/2006/main" noChangeShapeType="1"/>
        </cdr:cNvSpPr>
      </cdr:nvSpPr>
      <cdr:spPr bwMode="auto">
        <a:xfrm xmlns:a="http://schemas.openxmlformats.org/drawingml/2006/main" flipV="1">
          <a:off x="7767675" y="3994592"/>
          <a:ext cx="317500" cy="7384"/>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0.84685</cdr:x>
      <cdr:y>0.23286</cdr:y>
    </cdr:from>
    <cdr:to>
      <cdr:x>0.86317</cdr:x>
      <cdr:y>0.2548</cdr:y>
    </cdr:to>
    <cdr:sp macro="" textlink="">
      <cdr:nvSpPr>
        <cdr:cNvPr id="2" name="Rectangle 1"/>
        <cdr:cNvSpPr>
          <a:spLocks xmlns:a="http://schemas.openxmlformats.org/drawingml/2006/main" noChangeArrowheads="1"/>
        </cdr:cNvSpPr>
      </cdr:nvSpPr>
      <cdr:spPr bwMode="auto">
        <a:xfrm xmlns:a="http://schemas.openxmlformats.org/drawingml/2006/main">
          <a:off x="7884929" y="1416758"/>
          <a:ext cx="151976" cy="133469"/>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0.87109</cdr:x>
      <cdr:y>0.2183</cdr:y>
    </cdr:from>
    <cdr:to>
      <cdr:x>0.98757</cdr:x>
      <cdr:y>0.27866</cdr:y>
    </cdr:to>
    <cdr:sp macro="" textlink="">
      <cdr:nvSpPr>
        <cdr:cNvPr id="3" name="Text Box 7"/>
        <cdr:cNvSpPr txBox="1">
          <a:spLocks xmlns:a="http://schemas.openxmlformats.org/drawingml/2006/main" noChangeArrowheads="1"/>
        </cdr:cNvSpPr>
      </cdr:nvSpPr>
      <cdr:spPr bwMode="auto">
        <a:xfrm xmlns:a="http://schemas.openxmlformats.org/drawingml/2006/main">
          <a:off x="8110590" y="1328184"/>
          <a:ext cx="1084557" cy="3672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Great Britain standing volume</a:t>
          </a:r>
        </a:p>
      </cdr:txBody>
    </cdr:sp>
  </cdr:relSizeAnchor>
  <cdr:relSizeAnchor xmlns:cdr="http://schemas.openxmlformats.org/drawingml/2006/chartDrawing">
    <cdr:from>
      <cdr:x>0.84606</cdr:x>
      <cdr:y>0.28741</cdr:y>
    </cdr:from>
    <cdr:to>
      <cdr:x>0.86238</cdr:x>
      <cdr:y>0.30726</cdr:y>
    </cdr:to>
    <cdr:sp macro="" textlink="">
      <cdr:nvSpPr>
        <cdr:cNvPr id="4" name="Rectangle 3"/>
        <cdr:cNvSpPr>
          <a:spLocks xmlns:a="http://schemas.openxmlformats.org/drawingml/2006/main" noChangeArrowheads="1"/>
        </cdr:cNvSpPr>
      </cdr:nvSpPr>
      <cdr:spPr bwMode="auto">
        <a:xfrm xmlns:a="http://schemas.openxmlformats.org/drawingml/2006/main">
          <a:off x="7877545" y="1748629"/>
          <a:ext cx="151976" cy="1208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0.8703</cdr:x>
      <cdr:y>0.26967</cdr:y>
    </cdr:from>
    <cdr:to>
      <cdr:x>0.98678</cdr:x>
      <cdr:y>0.29553</cdr:y>
    </cdr:to>
    <cdr:sp macro="" textlink="">
      <cdr:nvSpPr>
        <cdr:cNvPr id="5" name="Text Box 9"/>
        <cdr:cNvSpPr txBox="1">
          <a:spLocks xmlns:a="http://schemas.openxmlformats.org/drawingml/2006/main" noChangeArrowheads="1"/>
        </cdr:cNvSpPr>
      </cdr:nvSpPr>
      <cdr:spPr bwMode="auto">
        <a:xfrm xmlns:a="http://schemas.openxmlformats.org/drawingml/2006/main">
          <a:off x="8103207" y="1640713"/>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Great Britain net increment</a:t>
          </a:r>
        </a:p>
      </cdr:txBody>
    </cdr:sp>
  </cdr:relSizeAnchor>
  <cdr:relSizeAnchor xmlns:cdr="http://schemas.openxmlformats.org/drawingml/2006/chartDrawing">
    <cdr:from>
      <cdr:x>0.84606</cdr:x>
      <cdr:y>0.33199</cdr:y>
    </cdr:from>
    <cdr:to>
      <cdr:x>0.86238</cdr:x>
      <cdr:y>0.35185</cdr:y>
    </cdr:to>
    <cdr:sp macro="" textlink="">
      <cdr:nvSpPr>
        <cdr:cNvPr id="6" name="Rectangle 5"/>
        <cdr:cNvSpPr>
          <a:spLocks xmlns:a="http://schemas.openxmlformats.org/drawingml/2006/main" noChangeArrowheads="1"/>
        </cdr:cNvSpPr>
      </cdr:nvSpPr>
      <cdr:spPr bwMode="auto">
        <a:xfrm xmlns:a="http://schemas.openxmlformats.org/drawingml/2006/main">
          <a:off x="7877544" y="2019874"/>
          <a:ext cx="151976" cy="120825"/>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0.86792</cdr:x>
      <cdr:y>0.32055</cdr:y>
    </cdr:from>
    <cdr:to>
      <cdr:x>0.9844</cdr:x>
      <cdr:y>0.34641</cdr:y>
    </cdr:to>
    <cdr:sp macro="" textlink="">
      <cdr:nvSpPr>
        <cdr:cNvPr id="7" name="Text Box 11"/>
        <cdr:cNvSpPr txBox="1">
          <a:spLocks xmlns:a="http://schemas.openxmlformats.org/drawingml/2006/main" noChangeArrowheads="1"/>
        </cdr:cNvSpPr>
      </cdr:nvSpPr>
      <cdr:spPr bwMode="auto">
        <a:xfrm xmlns:a="http://schemas.openxmlformats.org/drawingml/2006/main">
          <a:off x="8081054" y="1950281"/>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England standing volume</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0.84685</cdr:x>
      <cdr:y>0.37969</cdr:y>
    </cdr:from>
    <cdr:to>
      <cdr:x>0.86317</cdr:x>
      <cdr:y>0.39909</cdr:y>
    </cdr:to>
    <cdr:sp macro="" textlink="">
      <cdr:nvSpPr>
        <cdr:cNvPr id="8" name="Rectangle 7"/>
        <cdr:cNvSpPr>
          <a:spLocks xmlns:a="http://schemas.openxmlformats.org/drawingml/2006/main" noChangeArrowheads="1"/>
        </cdr:cNvSpPr>
      </cdr:nvSpPr>
      <cdr:spPr bwMode="auto">
        <a:xfrm xmlns:a="http://schemas.openxmlformats.org/drawingml/2006/main">
          <a:off x="7884929" y="2310103"/>
          <a:ext cx="151976" cy="11801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0.8703</cdr:x>
      <cdr:y>0.36461</cdr:y>
    </cdr:from>
    <cdr:to>
      <cdr:x>0.98678</cdr:x>
      <cdr:y>0.38978</cdr:y>
    </cdr:to>
    <cdr:sp macro="" textlink="">
      <cdr:nvSpPr>
        <cdr:cNvPr id="9" name="Text Box 13"/>
        <cdr:cNvSpPr txBox="1">
          <a:spLocks xmlns:a="http://schemas.openxmlformats.org/drawingml/2006/main" noChangeArrowheads="1"/>
        </cdr:cNvSpPr>
      </cdr:nvSpPr>
      <cdr:spPr bwMode="auto">
        <a:xfrm xmlns:a="http://schemas.openxmlformats.org/drawingml/2006/main">
          <a:off x="8103206" y="2218360"/>
          <a:ext cx="1084557" cy="1531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England net increment</a:t>
          </a:r>
        </a:p>
      </cdr:txBody>
    </cdr:sp>
  </cdr:relSizeAnchor>
  <cdr:relSizeAnchor xmlns:cdr="http://schemas.openxmlformats.org/drawingml/2006/chartDrawing">
    <cdr:from>
      <cdr:x>0.84685</cdr:x>
      <cdr:y>0.42132</cdr:y>
    </cdr:from>
    <cdr:to>
      <cdr:x>0.86317</cdr:x>
      <cdr:y>0.44072</cdr:y>
    </cdr:to>
    <cdr:sp macro="" textlink="">
      <cdr:nvSpPr>
        <cdr:cNvPr id="10" name="Rectangle 9"/>
        <cdr:cNvSpPr>
          <a:spLocks xmlns:a="http://schemas.openxmlformats.org/drawingml/2006/main" noChangeArrowheads="1"/>
        </cdr:cNvSpPr>
      </cdr:nvSpPr>
      <cdr:spPr bwMode="auto">
        <a:xfrm xmlns:a="http://schemas.openxmlformats.org/drawingml/2006/main">
          <a:off x="7884926" y="2563414"/>
          <a:ext cx="151976" cy="11801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0.87267</cdr:x>
      <cdr:y>0.40873</cdr:y>
    </cdr:from>
    <cdr:to>
      <cdr:x>0.98916</cdr:x>
      <cdr:y>0.43459</cdr:y>
    </cdr:to>
    <cdr:sp macro="" textlink="">
      <cdr:nvSpPr>
        <cdr:cNvPr id="11" name="Text Box 15"/>
        <cdr:cNvSpPr txBox="1">
          <a:spLocks xmlns:a="http://schemas.openxmlformats.org/drawingml/2006/main" noChangeArrowheads="1"/>
        </cdr:cNvSpPr>
      </cdr:nvSpPr>
      <cdr:spPr bwMode="auto">
        <a:xfrm xmlns:a="http://schemas.openxmlformats.org/drawingml/2006/main">
          <a:off x="8125358" y="2486797"/>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Scotland standing volume</a:t>
          </a:r>
        </a:p>
      </cdr:txBody>
    </cdr:sp>
  </cdr:relSizeAnchor>
  <cdr:relSizeAnchor xmlns:cdr="http://schemas.openxmlformats.org/drawingml/2006/chartDrawing">
    <cdr:from>
      <cdr:x>0.84685</cdr:x>
      <cdr:y>0.4625</cdr:y>
    </cdr:from>
    <cdr:to>
      <cdr:x>0.86317</cdr:x>
      <cdr:y>0.48166</cdr:y>
    </cdr:to>
    <cdr:sp macro="" textlink="">
      <cdr:nvSpPr>
        <cdr:cNvPr id="12" name="Rectangle 11"/>
        <cdr:cNvSpPr>
          <a:spLocks xmlns:a="http://schemas.openxmlformats.org/drawingml/2006/main" noChangeArrowheads="1"/>
        </cdr:cNvSpPr>
      </cdr:nvSpPr>
      <cdr:spPr bwMode="auto">
        <a:xfrm xmlns:a="http://schemas.openxmlformats.org/drawingml/2006/main">
          <a:off x="7884928" y="2813914"/>
          <a:ext cx="151976" cy="11660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0.87188</cdr:x>
      <cdr:y>0.45522</cdr:y>
    </cdr:from>
    <cdr:to>
      <cdr:x>0.98836</cdr:x>
      <cdr:y>0.48108</cdr:y>
    </cdr:to>
    <cdr:sp macro="" textlink="">
      <cdr:nvSpPr>
        <cdr:cNvPr id="13" name="Text Box 17"/>
        <cdr:cNvSpPr txBox="1">
          <a:spLocks xmlns:a="http://schemas.openxmlformats.org/drawingml/2006/main" noChangeArrowheads="1"/>
        </cdr:cNvSpPr>
      </cdr:nvSpPr>
      <cdr:spPr bwMode="auto">
        <a:xfrm xmlns:a="http://schemas.openxmlformats.org/drawingml/2006/main">
          <a:off x="8117974" y="2769644"/>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Scotland net increment</a:t>
          </a:r>
        </a:p>
      </cdr:txBody>
    </cdr:sp>
  </cdr:relSizeAnchor>
  <cdr:relSizeAnchor xmlns:cdr="http://schemas.openxmlformats.org/drawingml/2006/chartDrawing">
    <cdr:from>
      <cdr:x>0.84844</cdr:x>
      <cdr:y>0.52719</cdr:y>
    </cdr:from>
    <cdr:to>
      <cdr:x>0.86476</cdr:x>
      <cdr:y>0.54705</cdr:y>
    </cdr:to>
    <cdr:sp macro="" textlink="">
      <cdr:nvSpPr>
        <cdr:cNvPr id="14" name="Rectangle 13"/>
        <cdr:cNvSpPr>
          <a:spLocks xmlns:a="http://schemas.openxmlformats.org/drawingml/2006/main" noChangeArrowheads="1"/>
        </cdr:cNvSpPr>
      </cdr:nvSpPr>
      <cdr:spPr bwMode="auto">
        <a:xfrm xmlns:a="http://schemas.openxmlformats.org/drawingml/2006/main">
          <a:off x="7899696" y="3207514"/>
          <a:ext cx="151976" cy="1208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0.86792</cdr:x>
      <cdr:y>0.51679</cdr:y>
    </cdr:from>
    <cdr:to>
      <cdr:x>0.9844</cdr:x>
      <cdr:y>0.54335</cdr:y>
    </cdr:to>
    <cdr:sp macro="" textlink="">
      <cdr:nvSpPr>
        <cdr:cNvPr id="15" name="Text Box 19"/>
        <cdr:cNvSpPr txBox="1">
          <a:spLocks xmlns:a="http://schemas.openxmlformats.org/drawingml/2006/main" noChangeArrowheads="1"/>
        </cdr:cNvSpPr>
      </cdr:nvSpPr>
      <cdr:spPr bwMode="auto">
        <a:xfrm xmlns:a="http://schemas.openxmlformats.org/drawingml/2006/main">
          <a:off x="8081055" y="3144262"/>
          <a:ext cx="1084557" cy="1615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Wales standing volume</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0.84923</cdr:x>
      <cdr:y>0.56761</cdr:y>
    </cdr:from>
    <cdr:to>
      <cdr:x>0.86555</cdr:x>
      <cdr:y>0.58678</cdr:y>
    </cdr:to>
    <cdr:sp macro="" textlink="">
      <cdr:nvSpPr>
        <cdr:cNvPr id="16" name="Rectangle 15"/>
        <cdr:cNvSpPr>
          <a:spLocks xmlns:a="http://schemas.openxmlformats.org/drawingml/2006/main" noChangeArrowheads="1"/>
        </cdr:cNvSpPr>
      </cdr:nvSpPr>
      <cdr:spPr bwMode="auto">
        <a:xfrm xmlns:a="http://schemas.openxmlformats.org/drawingml/2006/main">
          <a:off x="7907079" y="3453443"/>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0.8695</cdr:x>
      <cdr:y>0.56207</cdr:y>
    </cdr:from>
    <cdr:to>
      <cdr:x>0.98598</cdr:x>
      <cdr:y>0.58747</cdr:y>
    </cdr:to>
    <cdr:sp macro="" textlink="">
      <cdr:nvSpPr>
        <cdr:cNvPr id="17" name="Text Box 21"/>
        <cdr:cNvSpPr txBox="1">
          <a:spLocks xmlns:a="http://schemas.openxmlformats.org/drawingml/2006/main" noChangeArrowheads="1"/>
        </cdr:cNvSpPr>
      </cdr:nvSpPr>
      <cdr:spPr bwMode="auto">
        <a:xfrm xmlns:a="http://schemas.openxmlformats.org/drawingml/2006/main">
          <a:off x="8095823" y="3419724"/>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Wales net increment</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0.00546</cdr:x>
      <cdr:y>0.00835</cdr:y>
    </cdr:from>
    <cdr:to>
      <cdr:x>0.01665</cdr:x>
      <cdr:y>0.02913</cdr:y>
    </cdr:to>
    <cdr:sp macro="" textlink="">
      <cdr:nvSpPr>
        <cdr:cNvPr id="20"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1"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2"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3"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0.84685</cdr:x>
      <cdr:y>0.64306</cdr:y>
    </cdr:from>
    <cdr:to>
      <cdr:x>0.85805</cdr:x>
      <cdr:y>0.66383</cdr:y>
    </cdr:to>
    <cdr:sp macro="" textlink="">
      <cdr:nvSpPr>
        <cdr:cNvPr id="24" name="AutoShape 20"/>
        <cdr:cNvSpPr>
          <a:spLocks xmlns:a="http://schemas.openxmlformats.org/drawingml/2006/main" noChangeArrowheads="1"/>
        </cdr:cNvSpPr>
      </cdr:nvSpPr>
      <cdr:spPr bwMode="auto">
        <a:xfrm xmlns:a="http://schemas.openxmlformats.org/drawingml/2006/main">
          <a:off x="7884928" y="3912486"/>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0.88333</cdr:x>
      <cdr:y>0.62971</cdr:y>
    </cdr:from>
    <cdr:to>
      <cdr:x>0.97358</cdr:x>
      <cdr:y>0.68932</cdr:y>
    </cdr:to>
    <cdr:sp macro="" textlink="">
      <cdr:nvSpPr>
        <cdr:cNvPr id="26" name="Text Box 19"/>
        <cdr:cNvSpPr txBox="1">
          <a:spLocks xmlns:a="http://schemas.openxmlformats.org/drawingml/2006/main" noChangeArrowheads="1"/>
        </cdr:cNvSpPr>
      </cdr:nvSpPr>
      <cdr:spPr bwMode="auto">
        <a:xfrm xmlns:a="http://schemas.openxmlformats.org/drawingml/2006/main">
          <a:off x="8224579" y="3831265"/>
          <a:ext cx="840265" cy="3626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Total availability </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610975" cy="758190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c:userShapes xmlns:c="http://schemas.openxmlformats.org/drawingml/2006/chart">
  <cdr:relSizeAnchor xmlns:cdr="http://schemas.openxmlformats.org/drawingml/2006/chartDrawing">
    <cdr:from>
      <cdr:x>0.79432</cdr:x>
      <cdr:y>0.05619</cdr:y>
    </cdr:from>
    <cdr:to>
      <cdr:x>0.99013</cdr:x>
      <cdr:y>0.8044</cdr:y>
    </cdr:to>
    <cdr:grpSp>
      <cdr:nvGrpSpPr>
        <cdr:cNvPr id="25" name="Group 24">
          <a:extLst xmlns:a="http://schemas.openxmlformats.org/drawingml/2006/main">
            <a:ext uri="{FF2B5EF4-FFF2-40B4-BE49-F238E27FC236}">
              <a16:creationId xmlns:a16="http://schemas.microsoft.com/office/drawing/2014/main" id="{280F388A-D249-4E08-97FC-5B0485178F8C}"/>
            </a:ext>
          </a:extLst>
        </cdr:cNvPr>
        <cdr:cNvGrpSpPr/>
      </cdr:nvGrpSpPr>
      <cdr:grpSpPr>
        <a:xfrm xmlns:a="http://schemas.openxmlformats.org/drawingml/2006/main">
          <a:off x="7382155" y="341005"/>
          <a:ext cx="1819795" cy="4540726"/>
          <a:chOff x="7903852" y="1328178"/>
          <a:chExt cx="1306090" cy="2152512"/>
        </a:xfrm>
      </cdr:grpSpPr>
      <cdr:sp macro="" textlink="">
        <cdr:nvSpPr>
          <cdr:cNvPr id="2" name="Rectangle 1"/>
          <cdr:cNvSpPr>
            <a:spLocks xmlns:a="http://schemas.openxmlformats.org/drawingml/2006/main" noChangeArrowheads="1"/>
          </cdr:cNvSpPr>
        </cdr:nvSpPr>
        <cdr:spPr bwMode="auto">
          <a:xfrm xmlns:a="http://schemas.openxmlformats.org/drawingml/2006/main">
            <a:off x="7903852" y="1417490"/>
            <a:ext cx="128973" cy="85123"/>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3" name="Text Box 7"/>
          <cdr:cNvSpPr txBox="1">
            <a:spLocks xmlns:a="http://schemas.openxmlformats.org/drawingml/2006/main" noChangeArrowheads="1"/>
          </cdr:cNvSpPr>
        </cdr:nvSpPr>
        <cdr:spPr bwMode="auto">
          <a:xfrm xmlns:a="http://schemas.openxmlformats.org/drawingml/2006/main">
            <a:off x="8125411" y="1328178"/>
            <a:ext cx="1084531" cy="2637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standing volume</a:t>
            </a:r>
          </a:p>
        </cdr:txBody>
      </cdr:sp>
      <cdr:sp macro="" textlink="">
        <cdr:nvSpPr>
          <cdr:cNvPr id="4" name="Rectangle 3"/>
          <cdr:cNvSpPr>
            <a:spLocks xmlns:a="http://schemas.openxmlformats.org/drawingml/2006/main" noChangeArrowheads="1"/>
          </cdr:cNvSpPr>
        </cdr:nvSpPr>
        <cdr:spPr bwMode="auto">
          <a:xfrm xmlns:a="http://schemas.openxmlformats.org/drawingml/2006/main">
            <a:off x="7903852" y="169938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5" name="Text Box 9"/>
          <cdr:cNvSpPr txBox="1">
            <a:spLocks xmlns:a="http://schemas.openxmlformats.org/drawingml/2006/main" noChangeArrowheads="1"/>
          </cdr:cNvSpPr>
        </cdr:nvSpPr>
        <cdr:spPr bwMode="auto">
          <a:xfrm xmlns:a="http://schemas.openxmlformats.org/drawingml/2006/main">
            <a:off x="8110609" y="1647645"/>
            <a:ext cx="1084530" cy="1886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net increment</a:t>
            </a:r>
          </a:p>
        </cdr:txBody>
      </cdr:sp>
      <cdr:sp macro="" textlink="">
        <cdr:nvSpPr>
          <cdr:cNvPr id="6" name="Rectangle 5"/>
          <cdr:cNvSpPr>
            <a:spLocks xmlns:a="http://schemas.openxmlformats.org/drawingml/2006/main" noChangeArrowheads="1"/>
          </cdr:cNvSpPr>
        </cdr:nvSpPr>
        <cdr:spPr bwMode="auto">
          <a:xfrm xmlns:a="http://schemas.openxmlformats.org/drawingml/2006/main">
            <a:off x="7903852" y="1986017"/>
            <a:ext cx="128973" cy="85123"/>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7" name="Text Box 11"/>
          <cdr:cNvSpPr txBox="1">
            <a:spLocks xmlns:a="http://schemas.openxmlformats.org/drawingml/2006/main" noChangeArrowheads="1"/>
          </cdr:cNvSpPr>
        </cdr:nvSpPr>
        <cdr:spPr bwMode="auto">
          <a:xfrm xmlns:a="http://schemas.openxmlformats.org/drawingml/2006/main">
            <a:off x="8125412" y="1917994"/>
            <a:ext cx="1084530" cy="2211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standing volume</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8" name="Rectangle 7"/>
          <cdr:cNvSpPr>
            <a:spLocks xmlns:a="http://schemas.openxmlformats.org/drawingml/2006/main" noChangeArrowheads="1"/>
          </cdr:cNvSpPr>
        </cdr:nvSpPr>
        <cdr:spPr bwMode="auto">
          <a:xfrm xmlns:a="http://schemas.openxmlformats.org/drawingml/2006/main">
            <a:off x="7903852" y="223794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9" name="Text Box 13"/>
          <cdr:cNvSpPr txBox="1">
            <a:spLocks xmlns:a="http://schemas.openxmlformats.org/drawingml/2006/main" noChangeArrowheads="1"/>
          </cdr:cNvSpPr>
        </cdr:nvSpPr>
        <cdr:spPr bwMode="auto">
          <a:xfrm xmlns:a="http://schemas.openxmlformats.org/drawingml/2006/main">
            <a:off x="8118971" y="2192991"/>
            <a:ext cx="1084530" cy="1750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net increment</a:t>
            </a:r>
          </a:p>
        </cdr:txBody>
      </cdr:sp>
      <cdr:sp macro="" textlink="">
        <cdr:nvSpPr>
          <cdr:cNvPr id="10" name="Rectangle 9"/>
          <cdr:cNvSpPr>
            <a:spLocks xmlns:a="http://schemas.openxmlformats.org/drawingml/2006/main" noChangeArrowheads="1"/>
          </cdr:cNvSpPr>
        </cdr:nvSpPr>
        <cdr:spPr bwMode="auto">
          <a:xfrm xmlns:a="http://schemas.openxmlformats.org/drawingml/2006/main">
            <a:off x="7903853" y="2565648"/>
            <a:ext cx="128973" cy="85123"/>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1" name="Text Box 15"/>
          <cdr:cNvSpPr txBox="1">
            <a:spLocks xmlns:a="http://schemas.openxmlformats.org/drawingml/2006/main" noChangeArrowheads="1"/>
          </cdr:cNvSpPr>
        </cdr:nvSpPr>
        <cdr:spPr bwMode="auto">
          <a:xfrm xmlns:a="http://schemas.openxmlformats.org/drawingml/2006/main">
            <a:off x="8125319" y="2486789"/>
            <a:ext cx="1084623" cy="2428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standing volume</a:t>
            </a:r>
          </a:p>
        </cdr:txBody>
      </cdr:sp>
      <cdr:sp macro="" textlink="">
        <cdr:nvSpPr>
          <cdr:cNvPr id="12" name="Rectangle 11"/>
          <cdr:cNvSpPr>
            <a:spLocks xmlns:a="http://schemas.openxmlformats.org/drawingml/2006/main" noChangeArrowheads="1"/>
          </cdr:cNvSpPr>
        </cdr:nvSpPr>
        <cdr:spPr bwMode="auto">
          <a:xfrm xmlns:a="http://schemas.openxmlformats.org/drawingml/2006/main">
            <a:off x="7903853" y="2853265"/>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3" name="Text Box 17"/>
          <cdr:cNvSpPr txBox="1">
            <a:spLocks xmlns:a="http://schemas.openxmlformats.org/drawingml/2006/main" noChangeArrowheads="1"/>
          </cdr:cNvSpPr>
        </cdr:nvSpPr>
        <cdr:spPr bwMode="auto">
          <a:xfrm xmlns:a="http://schemas.openxmlformats.org/drawingml/2006/main">
            <a:off x="8125412" y="2769643"/>
            <a:ext cx="1084530" cy="2523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net increment</a:t>
            </a:r>
          </a:p>
        </cdr:txBody>
      </cdr:sp>
      <cdr:sp macro="" textlink="">
        <cdr:nvSpPr>
          <cdr:cNvPr id="14" name="Rectangle 13"/>
          <cdr:cNvSpPr>
            <a:spLocks xmlns:a="http://schemas.openxmlformats.org/drawingml/2006/main" noChangeArrowheads="1"/>
          </cdr:cNvSpPr>
        </cdr:nvSpPr>
        <cdr:spPr bwMode="auto">
          <a:xfrm xmlns:a="http://schemas.openxmlformats.org/drawingml/2006/main">
            <a:off x="7903853" y="3109036"/>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5" name="Text Box 19"/>
          <cdr:cNvSpPr txBox="1">
            <a:spLocks xmlns:a="http://schemas.openxmlformats.org/drawingml/2006/main" noChangeArrowheads="1"/>
          </cdr:cNvSpPr>
        </cdr:nvSpPr>
        <cdr:spPr bwMode="auto">
          <a:xfrm xmlns:a="http://schemas.openxmlformats.org/drawingml/2006/main">
            <a:off x="8125412" y="3038555"/>
            <a:ext cx="1084530" cy="226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standing volume</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6" name="Rectangle 15"/>
          <cdr:cNvSpPr>
            <a:spLocks xmlns:a="http://schemas.openxmlformats.org/drawingml/2006/main" noChangeArrowheads="1"/>
          </cdr:cNvSpPr>
        </cdr:nvSpPr>
        <cdr:spPr bwMode="auto">
          <a:xfrm xmlns:a="http://schemas.openxmlformats.org/drawingml/2006/main">
            <a:off x="7903853" y="336085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7" name="Text Box 21"/>
          <cdr:cNvSpPr txBox="1">
            <a:spLocks xmlns:a="http://schemas.openxmlformats.org/drawingml/2006/main" noChangeArrowheads="1"/>
          </cdr:cNvSpPr>
        </cdr:nvSpPr>
        <cdr:spPr bwMode="auto">
          <a:xfrm xmlns:a="http://schemas.openxmlformats.org/drawingml/2006/main">
            <a:off x="8125411" y="3326151"/>
            <a:ext cx="1084531" cy="154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net increment</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grpSp>
  </cdr:relSizeAnchor>
  <cdr:relSizeAnchor xmlns:cdr="http://schemas.openxmlformats.org/drawingml/2006/chartDrawing">
    <cdr:from>
      <cdr:x>0.00546</cdr:x>
      <cdr:y>0.00835</cdr:y>
    </cdr:from>
    <cdr:to>
      <cdr:x>0.01665</cdr:x>
      <cdr:y>0.02913</cdr:y>
    </cdr:to>
    <cdr:sp macro="" textlink="">
      <cdr:nvSpPr>
        <cdr:cNvPr id="20"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1"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2"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3"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0.76387</cdr:x>
      <cdr:y>0.86587</cdr:y>
    </cdr:from>
    <cdr:to>
      <cdr:x>0.95796</cdr:x>
      <cdr:y>0.92548</cdr:y>
    </cdr:to>
    <cdr:grpSp>
      <cdr:nvGrpSpPr>
        <cdr:cNvPr id="29" name="Group 28">
          <a:extLst xmlns:a="http://schemas.openxmlformats.org/drawingml/2006/main">
            <a:ext uri="{FF2B5EF4-FFF2-40B4-BE49-F238E27FC236}">
              <a16:creationId xmlns:a16="http://schemas.microsoft.com/office/drawing/2014/main" id="{69671A13-9C8A-4D77-9016-79CAD8C6F606}"/>
            </a:ext>
          </a:extLst>
        </cdr:cNvPr>
        <cdr:cNvGrpSpPr/>
      </cdr:nvGrpSpPr>
      <cdr:grpSpPr>
        <a:xfrm xmlns:a="http://schemas.openxmlformats.org/drawingml/2006/main">
          <a:off x="7099163" y="5254780"/>
          <a:ext cx="1803810" cy="361760"/>
          <a:chOff x="7722530" y="3831273"/>
          <a:chExt cx="1342349" cy="362678"/>
        </a:xfrm>
      </cdr:grpSpPr>
      <cdr:sp macro="" textlink="">
        <cdr:nvSpPr>
          <cdr:cNvPr id="18" name="Rectangle 17"/>
          <cdr:cNvSpPr>
            <a:spLocks xmlns:a="http://schemas.openxmlformats.org/drawingml/2006/main" noChangeArrowheads="1"/>
          </cdr:cNvSpPr>
        </cdr:nvSpPr>
        <cdr:spPr bwMode="auto">
          <a:xfrm xmlns:a="http://schemas.openxmlformats.org/drawingml/2006/main">
            <a:off x="7722530" y="3868204"/>
            <a:ext cx="443850" cy="25188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19" name="Line 18"/>
          <cdr:cNvSpPr>
            <a:spLocks xmlns:a="http://schemas.openxmlformats.org/drawingml/2006/main" noChangeShapeType="1"/>
          </cdr:cNvSpPr>
        </cdr:nvSpPr>
        <cdr:spPr bwMode="auto">
          <a:xfrm xmlns:a="http://schemas.openxmlformats.org/drawingml/2006/main" flipV="1">
            <a:off x="7767688" y="3994572"/>
            <a:ext cx="317501" cy="7423"/>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24" name="AutoShape 20"/>
          <cdr:cNvSpPr>
            <a:spLocks xmlns:a="http://schemas.openxmlformats.org/drawingml/2006/main" noChangeArrowheads="1"/>
          </cdr:cNvSpPr>
        </cdr:nvSpPr>
        <cdr:spPr bwMode="auto">
          <a:xfrm xmlns:a="http://schemas.openxmlformats.org/drawingml/2006/main">
            <a:off x="7884912" y="3912497"/>
            <a:ext cx="104282" cy="126368"/>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26" name="Text Box 19"/>
          <cdr:cNvSpPr txBox="1">
            <a:spLocks xmlns:a="http://schemas.openxmlformats.org/drawingml/2006/main" noChangeArrowheads="1"/>
          </cdr:cNvSpPr>
        </cdr:nvSpPr>
        <cdr:spPr bwMode="auto">
          <a:xfrm xmlns:a="http://schemas.openxmlformats.org/drawingml/2006/main">
            <a:off x="8224573" y="3831273"/>
            <a:ext cx="840306" cy="3626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a:rPr>
              <a:t>Total availability </a:t>
            </a:r>
          </a:p>
        </cdr:txBody>
      </cdr:sp>
    </cdr:grpSp>
  </cdr:relSizeAnchor>
</c:userShapes>
</file>

<file path=xl/drawings/drawing2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0.85863</cdr:x>
      <cdr:y>0.10601</cdr:y>
    </cdr:from>
    <cdr:to>
      <cdr:x>0.87496</cdr:x>
      <cdr:y>0.12795</cdr:y>
    </cdr:to>
    <cdr:sp macro="" textlink="">
      <cdr:nvSpPr>
        <cdr:cNvPr id="2" name="Rectangle 1"/>
        <cdr:cNvSpPr>
          <a:spLocks xmlns:a="http://schemas.openxmlformats.org/drawingml/2006/main" noChangeArrowheads="1"/>
        </cdr:cNvSpPr>
      </cdr:nvSpPr>
      <cdr:spPr bwMode="auto">
        <a:xfrm xmlns:a="http://schemas.openxmlformats.org/drawingml/2006/main">
          <a:off x="7990368" y="644212"/>
          <a:ext cx="151966" cy="133329"/>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0.8797</cdr:x>
      <cdr:y>0.09843</cdr:y>
    </cdr:from>
    <cdr:to>
      <cdr:x>0.99618</cdr:x>
      <cdr:y>0.15879</cdr:y>
    </cdr:to>
    <cdr:sp macro="" textlink="">
      <cdr:nvSpPr>
        <cdr:cNvPr id="3" name="Text Box 7"/>
        <cdr:cNvSpPr txBox="1">
          <a:spLocks xmlns:a="http://schemas.openxmlformats.org/drawingml/2006/main" noChangeArrowheads="1"/>
        </cdr:cNvSpPr>
      </cdr:nvSpPr>
      <cdr:spPr bwMode="auto">
        <a:xfrm xmlns:a="http://schemas.openxmlformats.org/drawingml/2006/main">
          <a:off x="8186444" y="598176"/>
          <a:ext cx="1083954" cy="3668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Great Britain standing volume</a:t>
          </a:r>
        </a:p>
      </cdr:txBody>
    </cdr:sp>
  </cdr:relSizeAnchor>
  <cdr:relSizeAnchor xmlns:cdr="http://schemas.openxmlformats.org/drawingml/2006/chartDrawing">
    <cdr:from>
      <cdr:x>0.8558</cdr:x>
      <cdr:y>0.16982</cdr:y>
    </cdr:from>
    <cdr:to>
      <cdr:x>0.87212</cdr:x>
      <cdr:y>0.18968</cdr:y>
    </cdr:to>
    <cdr:sp macro="" textlink="">
      <cdr:nvSpPr>
        <cdr:cNvPr id="4" name="Rectangle 3"/>
        <cdr:cNvSpPr>
          <a:spLocks xmlns:a="http://schemas.openxmlformats.org/drawingml/2006/main" noChangeArrowheads="1"/>
        </cdr:cNvSpPr>
      </cdr:nvSpPr>
      <cdr:spPr bwMode="auto">
        <a:xfrm xmlns:a="http://schemas.openxmlformats.org/drawingml/2006/main">
          <a:off x="7963967" y="1032006"/>
          <a:ext cx="151872" cy="1206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0.87664</cdr:x>
      <cdr:y>0.16359</cdr:y>
    </cdr:from>
    <cdr:to>
      <cdr:x>0.99312</cdr:x>
      <cdr:y>0.18945</cdr:y>
    </cdr:to>
    <cdr:sp macro="" textlink="">
      <cdr:nvSpPr>
        <cdr:cNvPr id="5" name="Text Box 9"/>
        <cdr:cNvSpPr txBox="1">
          <a:spLocks xmlns:a="http://schemas.openxmlformats.org/drawingml/2006/main" noChangeArrowheads="1"/>
        </cdr:cNvSpPr>
      </cdr:nvSpPr>
      <cdr:spPr bwMode="auto">
        <a:xfrm xmlns:a="http://schemas.openxmlformats.org/drawingml/2006/main">
          <a:off x="8157946" y="994111"/>
          <a:ext cx="1083954" cy="1571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Great Britain net increment</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0.85569</cdr:x>
      <cdr:y>0.22661</cdr:y>
    </cdr:from>
    <cdr:to>
      <cdr:x>0.87201</cdr:x>
      <cdr:y>0.24647</cdr:y>
    </cdr:to>
    <cdr:sp macro="" textlink="">
      <cdr:nvSpPr>
        <cdr:cNvPr id="6" name="Rectangle 5"/>
        <cdr:cNvSpPr>
          <a:spLocks xmlns:a="http://schemas.openxmlformats.org/drawingml/2006/main" noChangeArrowheads="1"/>
        </cdr:cNvSpPr>
      </cdr:nvSpPr>
      <cdr:spPr bwMode="auto">
        <a:xfrm xmlns:a="http://schemas.openxmlformats.org/drawingml/2006/main">
          <a:off x="7962965" y="1377110"/>
          <a:ext cx="151873" cy="120688"/>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0.8771</cdr:x>
      <cdr:y>0.22006</cdr:y>
    </cdr:from>
    <cdr:to>
      <cdr:x>0.99359</cdr:x>
      <cdr:y>0.24593</cdr:y>
    </cdr:to>
    <cdr:sp macro="" textlink="">
      <cdr:nvSpPr>
        <cdr:cNvPr id="7" name="Text Box 11"/>
        <cdr:cNvSpPr txBox="1">
          <a:spLocks xmlns:a="http://schemas.openxmlformats.org/drawingml/2006/main" noChangeArrowheads="1"/>
        </cdr:cNvSpPr>
      </cdr:nvSpPr>
      <cdr:spPr bwMode="auto">
        <a:xfrm xmlns:a="http://schemas.openxmlformats.org/drawingml/2006/main">
          <a:off x="8162200" y="1337273"/>
          <a:ext cx="1084047" cy="1572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England standing volume</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0.85558</cdr:x>
      <cdr:y>0.28948</cdr:y>
    </cdr:from>
    <cdr:to>
      <cdr:x>0.8719</cdr:x>
      <cdr:y>0.30888</cdr:y>
    </cdr:to>
    <cdr:sp macro="" textlink="">
      <cdr:nvSpPr>
        <cdr:cNvPr id="8" name="Rectangle 7"/>
        <cdr:cNvSpPr>
          <a:spLocks xmlns:a="http://schemas.openxmlformats.org/drawingml/2006/main" noChangeArrowheads="1"/>
        </cdr:cNvSpPr>
      </cdr:nvSpPr>
      <cdr:spPr bwMode="auto">
        <a:xfrm xmlns:a="http://schemas.openxmlformats.org/drawingml/2006/main">
          <a:off x="7961963" y="1759160"/>
          <a:ext cx="151873" cy="1178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0.87552</cdr:x>
      <cdr:y>0.27754</cdr:y>
    </cdr:from>
    <cdr:to>
      <cdr:x>0.992</cdr:x>
      <cdr:y>0.30271</cdr:y>
    </cdr:to>
    <cdr:sp macro="" textlink="">
      <cdr:nvSpPr>
        <cdr:cNvPr id="9" name="Text Box 13"/>
        <cdr:cNvSpPr txBox="1">
          <a:spLocks xmlns:a="http://schemas.openxmlformats.org/drawingml/2006/main" noChangeArrowheads="1"/>
        </cdr:cNvSpPr>
      </cdr:nvSpPr>
      <cdr:spPr bwMode="auto">
        <a:xfrm xmlns:a="http://schemas.openxmlformats.org/drawingml/2006/main">
          <a:off x="8147496" y="1686570"/>
          <a:ext cx="1083954" cy="1529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England net increment</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0.85705</cdr:x>
      <cdr:y>0.34416</cdr:y>
    </cdr:from>
    <cdr:to>
      <cdr:x>0.87337</cdr:x>
      <cdr:y>0.36356</cdr:y>
    </cdr:to>
    <cdr:sp macro="" textlink="">
      <cdr:nvSpPr>
        <cdr:cNvPr id="10" name="Rectangle 9"/>
        <cdr:cNvSpPr>
          <a:spLocks xmlns:a="http://schemas.openxmlformats.org/drawingml/2006/main" noChangeArrowheads="1"/>
        </cdr:cNvSpPr>
      </cdr:nvSpPr>
      <cdr:spPr bwMode="auto">
        <a:xfrm xmlns:a="http://schemas.openxmlformats.org/drawingml/2006/main">
          <a:off x="7975665" y="2091414"/>
          <a:ext cx="151873" cy="117893"/>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0.87426</cdr:x>
      <cdr:y>0.32985</cdr:y>
    </cdr:from>
    <cdr:to>
      <cdr:x>0.99074</cdr:x>
      <cdr:y>0.35571</cdr:y>
    </cdr:to>
    <cdr:sp macro="" textlink="">
      <cdr:nvSpPr>
        <cdr:cNvPr id="11" name="Text Box 15"/>
        <cdr:cNvSpPr txBox="1">
          <a:spLocks xmlns:a="http://schemas.openxmlformats.org/drawingml/2006/main" noChangeArrowheads="1"/>
        </cdr:cNvSpPr>
      </cdr:nvSpPr>
      <cdr:spPr bwMode="auto">
        <a:xfrm xmlns:a="http://schemas.openxmlformats.org/drawingml/2006/main">
          <a:off x="8140125" y="2006857"/>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Scotland standing volume</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0.85557</cdr:x>
      <cdr:y>0.39247</cdr:y>
    </cdr:from>
    <cdr:to>
      <cdr:x>0.8719</cdr:x>
      <cdr:y>0.41164</cdr:y>
    </cdr:to>
    <cdr:sp macro="" textlink="">
      <cdr:nvSpPr>
        <cdr:cNvPr id="12" name="Rectangle 11"/>
        <cdr:cNvSpPr>
          <a:spLocks xmlns:a="http://schemas.openxmlformats.org/drawingml/2006/main" noChangeArrowheads="1"/>
        </cdr:cNvSpPr>
      </cdr:nvSpPr>
      <cdr:spPr bwMode="auto">
        <a:xfrm xmlns:a="http://schemas.openxmlformats.org/drawingml/2006/main">
          <a:off x="7961870" y="2385049"/>
          <a:ext cx="151966" cy="11649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0.87505</cdr:x>
      <cdr:y>0.38297</cdr:y>
    </cdr:from>
    <cdr:to>
      <cdr:x>0.99154</cdr:x>
      <cdr:y>0.40883</cdr:y>
    </cdr:to>
    <cdr:sp macro="" textlink="">
      <cdr:nvSpPr>
        <cdr:cNvPr id="13" name="Text Box 17"/>
        <cdr:cNvSpPr txBox="1">
          <a:spLocks xmlns:a="http://schemas.openxmlformats.org/drawingml/2006/main" noChangeArrowheads="1"/>
        </cdr:cNvSpPr>
      </cdr:nvSpPr>
      <cdr:spPr bwMode="auto">
        <a:xfrm xmlns:a="http://schemas.openxmlformats.org/drawingml/2006/main">
          <a:off x="8143150" y="2327315"/>
          <a:ext cx="1084047" cy="1571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Scotland net increment</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0.85716</cdr:x>
      <cdr:y>0.44176</cdr:y>
    </cdr:from>
    <cdr:to>
      <cdr:x>0.87348</cdr:x>
      <cdr:y>0.46162</cdr:y>
    </cdr:to>
    <cdr:sp macro="" textlink="">
      <cdr:nvSpPr>
        <cdr:cNvPr id="14" name="Rectangle 13"/>
        <cdr:cNvSpPr>
          <a:spLocks xmlns:a="http://schemas.openxmlformats.org/drawingml/2006/main" noChangeArrowheads="1"/>
        </cdr:cNvSpPr>
      </cdr:nvSpPr>
      <cdr:spPr bwMode="auto">
        <a:xfrm xmlns:a="http://schemas.openxmlformats.org/drawingml/2006/main">
          <a:off x="7976667" y="2684549"/>
          <a:ext cx="151872" cy="12068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0.87596</cdr:x>
      <cdr:y>0.434</cdr:y>
    </cdr:from>
    <cdr:to>
      <cdr:x>0.99244</cdr:x>
      <cdr:y>0.46055</cdr:y>
    </cdr:to>
    <cdr:sp macro="" textlink="">
      <cdr:nvSpPr>
        <cdr:cNvPr id="15" name="Text Box 19"/>
        <cdr:cNvSpPr txBox="1">
          <a:spLocks xmlns:a="http://schemas.openxmlformats.org/drawingml/2006/main" noChangeArrowheads="1"/>
        </cdr:cNvSpPr>
      </cdr:nvSpPr>
      <cdr:spPr bwMode="auto">
        <a:xfrm xmlns:a="http://schemas.openxmlformats.org/drawingml/2006/main">
          <a:off x="8151596" y="2637390"/>
          <a:ext cx="1083954" cy="1613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Wales standing volume</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0.85637</cdr:x>
      <cdr:y>0.49661</cdr:y>
    </cdr:from>
    <cdr:to>
      <cdr:x>0.87269</cdr:x>
      <cdr:y>0.51578</cdr:y>
    </cdr:to>
    <cdr:sp macro="" textlink="">
      <cdr:nvSpPr>
        <cdr:cNvPr id="16" name="Rectangle 15"/>
        <cdr:cNvSpPr>
          <a:spLocks xmlns:a="http://schemas.openxmlformats.org/drawingml/2006/main" noChangeArrowheads="1"/>
        </cdr:cNvSpPr>
      </cdr:nvSpPr>
      <cdr:spPr bwMode="auto">
        <a:xfrm xmlns:a="http://schemas.openxmlformats.org/drawingml/2006/main">
          <a:off x="7969315" y="3017867"/>
          <a:ext cx="151873" cy="11649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0.87483</cdr:x>
      <cdr:y>0.48537</cdr:y>
    </cdr:from>
    <cdr:to>
      <cdr:x>0.99131</cdr:x>
      <cdr:y>0.51077</cdr:y>
    </cdr:to>
    <cdr:sp macro="" textlink="">
      <cdr:nvSpPr>
        <cdr:cNvPr id="17" name="Text Box 21"/>
        <cdr:cNvSpPr txBox="1">
          <a:spLocks xmlns:a="http://schemas.openxmlformats.org/drawingml/2006/main" noChangeArrowheads="1"/>
        </cdr:cNvSpPr>
      </cdr:nvSpPr>
      <cdr:spPr bwMode="auto">
        <a:xfrm xmlns:a="http://schemas.openxmlformats.org/drawingml/2006/main">
          <a:off x="8141146" y="2949590"/>
          <a:ext cx="1083954" cy="1543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Wales net increment</a:t>
          </a:r>
        </a:p>
        <a:p xmlns:a="http://schemas.openxmlformats.org/drawingml/2006/main">
          <a:pPr algn="l" rtl="0">
            <a:defRPr sz="1000"/>
          </a:pPr>
          <a:endParaRPr lang="en-GB" sz="900" b="0" i="0" u="none" strike="noStrike" baseline="0">
            <a:solidFill>
              <a:srgbClr val="000000"/>
            </a:solidFill>
            <a:latin typeface="Verdana"/>
          </a:endParaRPr>
        </a:p>
      </cdr:txBody>
    </cdr:sp>
  </cdr:relSizeAnchor>
  <cdr:relSizeAnchor xmlns:cdr="http://schemas.openxmlformats.org/drawingml/2006/chartDrawing">
    <cdr:from>
      <cdr:x>0.84685</cdr:x>
      <cdr:y>0.56175</cdr:y>
    </cdr:from>
    <cdr:to>
      <cdr:x>0.89453</cdr:x>
      <cdr:y>0.60316</cdr:y>
    </cdr:to>
    <cdr:sp macro="" textlink="">
      <cdr:nvSpPr>
        <cdr:cNvPr id="18" name="Rectangle 17"/>
        <cdr:cNvSpPr>
          <a:spLocks xmlns:a="http://schemas.openxmlformats.org/drawingml/2006/main" noChangeArrowheads="1"/>
        </cdr:cNvSpPr>
      </cdr:nvSpPr>
      <cdr:spPr bwMode="auto">
        <a:xfrm xmlns:a="http://schemas.openxmlformats.org/drawingml/2006/main">
          <a:off x="7884927" y="3417778"/>
          <a:ext cx="443910" cy="251932"/>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0.86509</cdr:x>
      <cdr:y>0.57024</cdr:y>
    </cdr:from>
    <cdr:to>
      <cdr:x>0.87629</cdr:x>
      <cdr:y>0.59102</cdr:y>
    </cdr:to>
    <cdr:sp macro="" textlink="">
      <cdr:nvSpPr>
        <cdr:cNvPr id="19" name="AutoShape 20"/>
        <cdr:cNvSpPr>
          <a:spLocks xmlns:a="http://schemas.openxmlformats.org/drawingml/2006/main" noChangeArrowheads="1"/>
        </cdr:cNvSpPr>
      </cdr:nvSpPr>
      <cdr:spPr bwMode="auto">
        <a:xfrm xmlns:a="http://schemas.openxmlformats.org/drawingml/2006/main">
          <a:off x="8054753" y="3469464"/>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0.8517</cdr:x>
      <cdr:y>0.58252</cdr:y>
    </cdr:from>
    <cdr:to>
      <cdr:x>0.8858</cdr:x>
      <cdr:y>0.58374</cdr:y>
    </cdr:to>
    <cdr:sp macro="" textlink="">
      <cdr:nvSpPr>
        <cdr:cNvPr id="20" name="Line 18"/>
        <cdr:cNvSpPr>
          <a:spLocks xmlns:a="http://schemas.openxmlformats.org/drawingml/2006/main" noChangeShapeType="1"/>
        </cdr:cNvSpPr>
      </cdr:nvSpPr>
      <cdr:spPr bwMode="auto">
        <a:xfrm xmlns:a="http://schemas.openxmlformats.org/drawingml/2006/main" flipV="1">
          <a:off x="7930116" y="3544186"/>
          <a:ext cx="317500" cy="7384"/>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0.90087</cdr:x>
      <cdr:y>0.55932</cdr:y>
    </cdr:from>
    <cdr:to>
      <cdr:x>0.99112</cdr:x>
      <cdr:y>0.61893</cdr:y>
    </cdr:to>
    <cdr:sp macro="" textlink="">
      <cdr:nvSpPr>
        <cdr:cNvPr id="21" name="Text Box 19"/>
        <cdr:cNvSpPr txBox="1">
          <a:spLocks xmlns:a="http://schemas.openxmlformats.org/drawingml/2006/main" noChangeArrowheads="1"/>
        </cdr:cNvSpPr>
      </cdr:nvSpPr>
      <cdr:spPr bwMode="auto">
        <a:xfrm xmlns:a="http://schemas.openxmlformats.org/drawingml/2006/main">
          <a:off x="8387906" y="3403010"/>
          <a:ext cx="840265" cy="3626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Total availability </a:t>
          </a: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0.80419</cdr:x>
      <cdr:y>0.06089</cdr:y>
    </cdr:from>
    <cdr:to>
      <cdr:x>1</cdr:x>
      <cdr:y>0.8091</cdr:y>
    </cdr:to>
    <cdr:grpSp>
      <cdr:nvGrpSpPr>
        <cdr:cNvPr id="25" name="Group 24">
          <a:extLst xmlns:a="http://schemas.openxmlformats.org/drawingml/2006/main">
            <a:ext uri="{FF2B5EF4-FFF2-40B4-BE49-F238E27FC236}">
              <a16:creationId xmlns:a16="http://schemas.microsoft.com/office/drawing/2014/main" id="{7FF230D5-70DA-4121-9E6B-93612C4DCCC0}"/>
            </a:ext>
          </a:extLst>
        </cdr:cNvPr>
        <cdr:cNvGrpSpPr/>
      </cdr:nvGrpSpPr>
      <cdr:grpSpPr>
        <a:xfrm xmlns:a="http://schemas.openxmlformats.org/drawingml/2006/main">
          <a:off x="7473884" y="369528"/>
          <a:ext cx="1819795" cy="4540727"/>
          <a:chOff x="7903852" y="1328178"/>
          <a:chExt cx="1306090" cy="2152512"/>
        </a:xfrm>
      </cdr:grpSpPr>
      <cdr:sp macro="" textlink="">
        <cdr:nvSpPr>
          <cdr:cNvPr id="2" name="Rectangle 1"/>
          <cdr:cNvSpPr>
            <a:spLocks xmlns:a="http://schemas.openxmlformats.org/drawingml/2006/main" noChangeArrowheads="1"/>
          </cdr:cNvSpPr>
        </cdr:nvSpPr>
        <cdr:spPr bwMode="auto">
          <a:xfrm xmlns:a="http://schemas.openxmlformats.org/drawingml/2006/main">
            <a:off x="7903852" y="1417490"/>
            <a:ext cx="128973" cy="85123"/>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3" name="Text Box 7"/>
          <cdr:cNvSpPr txBox="1">
            <a:spLocks xmlns:a="http://schemas.openxmlformats.org/drawingml/2006/main" noChangeArrowheads="1"/>
          </cdr:cNvSpPr>
        </cdr:nvSpPr>
        <cdr:spPr bwMode="auto">
          <a:xfrm xmlns:a="http://schemas.openxmlformats.org/drawingml/2006/main">
            <a:off x="8125411" y="1328178"/>
            <a:ext cx="1084531" cy="2637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standing volume</a:t>
            </a:r>
          </a:p>
        </cdr:txBody>
      </cdr:sp>
      <cdr:sp macro="" textlink="">
        <cdr:nvSpPr>
          <cdr:cNvPr id="4" name="Rectangle 3"/>
          <cdr:cNvSpPr>
            <a:spLocks xmlns:a="http://schemas.openxmlformats.org/drawingml/2006/main" noChangeArrowheads="1"/>
          </cdr:cNvSpPr>
        </cdr:nvSpPr>
        <cdr:spPr bwMode="auto">
          <a:xfrm xmlns:a="http://schemas.openxmlformats.org/drawingml/2006/main">
            <a:off x="7903852" y="169938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5" name="Text Box 9"/>
          <cdr:cNvSpPr txBox="1">
            <a:spLocks xmlns:a="http://schemas.openxmlformats.org/drawingml/2006/main" noChangeArrowheads="1"/>
          </cdr:cNvSpPr>
        </cdr:nvSpPr>
        <cdr:spPr bwMode="auto">
          <a:xfrm xmlns:a="http://schemas.openxmlformats.org/drawingml/2006/main">
            <a:off x="8110609" y="1647645"/>
            <a:ext cx="1084530" cy="1886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net increment</a:t>
            </a:r>
          </a:p>
        </cdr:txBody>
      </cdr:sp>
      <cdr:sp macro="" textlink="">
        <cdr:nvSpPr>
          <cdr:cNvPr id="6" name="Rectangle 5"/>
          <cdr:cNvSpPr>
            <a:spLocks xmlns:a="http://schemas.openxmlformats.org/drawingml/2006/main" noChangeArrowheads="1"/>
          </cdr:cNvSpPr>
        </cdr:nvSpPr>
        <cdr:spPr bwMode="auto">
          <a:xfrm xmlns:a="http://schemas.openxmlformats.org/drawingml/2006/main">
            <a:off x="7903852" y="1986017"/>
            <a:ext cx="128973" cy="85123"/>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7" name="Text Box 11"/>
          <cdr:cNvSpPr txBox="1">
            <a:spLocks xmlns:a="http://schemas.openxmlformats.org/drawingml/2006/main" noChangeArrowheads="1"/>
          </cdr:cNvSpPr>
        </cdr:nvSpPr>
        <cdr:spPr bwMode="auto">
          <a:xfrm xmlns:a="http://schemas.openxmlformats.org/drawingml/2006/main">
            <a:off x="8125412" y="1917994"/>
            <a:ext cx="1084530" cy="2211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standing volume</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8" name="Rectangle 7"/>
          <cdr:cNvSpPr>
            <a:spLocks xmlns:a="http://schemas.openxmlformats.org/drawingml/2006/main" noChangeArrowheads="1"/>
          </cdr:cNvSpPr>
        </cdr:nvSpPr>
        <cdr:spPr bwMode="auto">
          <a:xfrm xmlns:a="http://schemas.openxmlformats.org/drawingml/2006/main">
            <a:off x="7903852" y="223794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9" name="Text Box 13"/>
          <cdr:cNvSpPr txBox="1">
            <a:spLocks xmlns:a="http://schemas.openxmlformats.org/drawingml/2006/main" noChangeArrowheads="1"/>
          </cdr:cNvSpPr>
        </cdr:nvSpPr>
        <cdr:spPr bwMode="auto">
          <a:xfrm xmlns:a="http://schemas.openxmlformats.org/drawingml/2006/main">
            <a:off x="8118971" y="2192991"/>
            <a:ext cx="1084530" cy="1750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net increment</a:t>
            </a:r>
          </a:p>
        </cdr:txBody>
      </cdr:sp>
      <cdr:sp macro="" textlink="">
        <cdr:nvSpPr>
          <cdr:cNvPr id="10" name="Rectangle 9"/>
          <cdr:cNvSpPr>
            <a:spLocks xmlns:a="http://schemas.openxmlformats.org/drawingml/2006/main" noChangeArrowheads="1"/>
          </cdr:cNvSpPr>
        </cdr:nvSpPr>
        <cdr:spPr bwMode="auto">
          <a:xfrm xmlns:a="http://schemas.openxmlformats.org/drawingml/2006/main">
            <a:off x="7903853" y="2565648"/>
            <a:ext cx="128973" cy="85123"/>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1" name="Text Box 15"/>
          <cdr:cNvSpPr txBox="1">
            <a:spLocks xmlns:a="http://schemas.openxmlformats.org/drawingml/2006/main" noChangeArrowheads="1"/>
          </cdr:cNvSpPr>
        </cdr:nvSpPr>
        <cdr:spPr bwMode="auto">
          <a:xfrm xmlns:a="http://schemas.openxmlformats.org/drawingml/2006/main">
            <a:off x="8125319" y="2486789"/>
            <a:ext cx="1084623" cy="2428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standing volume</a:t>
            </a:r>
          </a:p>
        </cdr:txBody>
      </cdr:sp>
      <cdr:sp macro="" textlink="">
        <cdr:nvSpPr>
          <cdr:cNvPr id="12" name="Rectangle 11"/>
          <cdr:cNvSpPr>
            <a:spLocks xmlns:a="http://schemas.openxmlformats.org/drawingml/2006/main" noChangeArrowheads="1"/>
          </cdr:cNvSpPr>
        </cdr:nvSpPr>
        <cdr:spPr bwMode="auto">
          <a:xfrm xmlns:a="http://schemas.openxmlformats.org/drawingml/2006/main">
            <a:off x="7903853" y="2853265"/>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3" name="Text Box 17"/>
          <cdr:cNvSpPr txBox="1">
            <a:spLocks xmlns:a="http://schemas.openxmlformats.org/drawingml/2006/main" noChangeArrowheads="1"/>
          </cdr:cNvSpPr>
        </cdr:nvSpPr>
        <cdr:spPr bwMode="auto">
          <a:xfrm xmlns:a="http://schemas.openxmlformats.org/drawingml/2006/main">
            <a:off x="8125412" y="2769643"/>
            <a:ext cx="1084530" cy="25236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net increment</a:t>
            </a:r>
          </a:p>
        </cdr:txBody>
      </cdr:sp>
      <cdr:sp macro="" textlink="">
        <cdr:nvSpPr>
          <cdr:cNvPr id="14" name="Rectangle 13"/>
          <cdr:cNvSpPr>
            <a:spLocks xmlns:a="http://schemas.openxmlformats.org/drawingml/2006/main" noChangeArrowheads="1"/>
          </cdr:cNvSpPr>
        </cdr:nvSpPr>
        <cdr:spPr bwMode="auto">
          <a:xfrm xmlns:a="http://schemas.openxmlformats.org/drawingml/2006/main">
            <a:off x="7903853" y="3109036"/>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DA1425" mc:Ignorable="a14" a14:legacySpreadsheetColorIndex="5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5" name="Text Box 19"/>
          <cdr:cNvSpPr txBox="1">
            <a:spLocks xmlns:a="http://schemas.openxmlformats.org/drawingml/2006/main" noChangeArrowheads="1"/>
          </cdr:cNvSpPr>
        </cdr:nvSpPr>
        <cdr:spPr bwMode="auto">
          <a:xfrm xmlns:a="http://schemas.openxmlformats.org/drawingml/2006/main">
            <a:off x="8125412" y="3038555"/>
            <a:ext cx="1084530" cy="226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standing volume</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6" name="Rectangle 15"/>
          <cdr:cNvSpPr>
            <a:spLocks xmlns:a="http://schemas.openxmlformats.org/drawingml/2006/main" noChangeArrowheads="1"/>
          </cdr:cNvSpPr>
        </cdr:nvSpPr>
        <cdr:spPr bwMode="auto">
          <a:xfrm xmlns:a="http://schemas.openxmlformats.org/drawingml/2006/main">
            <a:off x="7903853" y="3360859"/>
            <a:ext cx="128973" cy="851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sp macro="" textlink="">
        <cdr:nvSpPr>
          <cdr:cNvPr id="17" name="Text Box 21"/>
          <cdr:cNvSpPr txBox="1">
            <a:spLocks xmlns:a="http://schemas.openxmlformats.org/drawingml/2006/main" noChangeArrowheads="1"/>
          </cdr:cNvSpPr>
        </cdr:nvSpPr>
        <cdr:spPr bwMode="auto">
          <a:xfrm xmlns:a="http://schemas.openxmlformats.org/drawingml/2006/main">
            <a:off x="8125411" y="3326151"/>
            <a:ext cx="1084531" cy="154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net increment</a:t>
            </a:r>
          </a:p>
          <a:p xmlns:a="http://schemas.openxmlformats.org/drawingml/2006/main">
            <a:pPr algn="l" rtl="0">
              <a:defRPr sz="1000"/>
            </a:pPr>
            <a:endPar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endParaRPr>
          </a:p>
        </cdr:txBody>
      </cdr:sp>
    </cdr:grpSp>
  </cdr:relSizeAnchor>
  <cdr:relSizeAnchor xmlns:cdr="http://schemas.openxmlformats.org/drawingml/2006/chartDrawing">
    <cdr:from>
      <cdr:x>0.00546</cdr:x>
      <cdr:y>0.00835</cdr:y>
    </cdr:from>
    <cdr:to>
      <cdr:x>0.01665</cdr:x>
      <cdr:y>0.02913</cdr:y>
    </cdr:to>
    <cdr:sp macro="" textlink="">
      <cdr:nvSpPr>
        <cdr:cNvPr id="20"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1"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2"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0.00546</cdr:x>
      <cdr:y>0.00835</cdr:y>
    </cdr:from>
    <cdr:to>
      <cdr:x>0.01665</cdr:x>
      <cdr:y>0.02913</cdr:y>
    </cdr:to>
    <cdr:sp macro="" textlink="">
      <cdr:nvSpPr>
        <cdr:cNvPr id="23" name="AutoShape 20"/>
        <cdr:cNvSpPr>
          <a:spLocks xmlns:a="http://schemas.openxmlformats.org/drawingml/2006/main" noChangeArrowheads="1"/>
        </cdr:cNvSpPr>
      </cdr:nvSpPr>
      <cdr:spPr bwMode="auto">
        <a:xfrm xmlns:a="http://schemas.openxmlformats.org/drawingml/2006/main">
          <a:off x="50800" y="50800"/>
          <a:ext cx="104259" cy="126409"/>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0.76796</cdr:x>
      <cdr:y>0.86273</cdr:y>
    </cdr:from>
    <cdr:to>
      <cdr:x>0.96205</cdr:x>
      <cdr:y>0.92234</cdr:y>
    </cdr:to>
    <cdr:grpSp>
      <cdr:nvGrpSpPr>
        <cdr:cNvPr id="29" name="Group 28">
          <a:extLst xmlns:a="http://schemas.openxmlformats.org/drawingml/2006/main">
            <a:ext uri="{FF2B5EF4-FFF2-40B4-BE49-F238E27FC236}">
              <a16:creationId xmlns:a16="http://schemas.microsoft.com/office/drawing/2014/main" id="{8FC55D36-1BD1-46D7-98C5-943BA6951BB9}"/>
            </a:ext>
          </a:extLst>
        </cdr:cNvPr>
        <cdr:cNvGrpSpPr/>
      </cdr:nvGrpSpPr>
      <cdr:grpSpPr>
        <a:xfrm xmlns:a="http://schemas.openxmlformats.org/drawingml/2006/main">
          <a:off x="7137174" y="5235724"/>
          <a:ext cx="1803810" cy="361760"/>
          <a:chOff x="7722530" y="3831273"/>
          <a:chExt cx="1342349" cy="362678"/>
        </a:xfrm>
      </cdr:grpSpPr>
      <cdr:sp macro="" textlink="">
        <cdr:nvSpPr>
          <cdr:cNvPr id="18" name="Rectangle 17"/>
          <cdr:cNvSpPr>
            <a:spLocks xmlns:a="http://schemas.openxmlformats.org/drawingml/2006/main" noChangeArrowheads="1"/>
          </cdr:cNvSpPr>
        </cdr:nvSpPr>
        <cdr:spPr bwMode="auto">
          <a:xfrm xmlns:a="http://schemas.openxmlformats.org/drawingml/2006/main">
            <a:off x="7722530" y="3868204"/>
            <a:ext cx="443850" cy="25188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19" name="Line 18"/>
          <cdr:cNvSpPr>
            <a:spLocks xmlns:a="http://schemas.openxmlformats.org/drawingml/2006/main" noChangeShapeType="1"/>
          </cdr:cNvSpPr>
        </cdr:nvSpPr>
        <cdr:spPr bwMode="auto">
          <a:xfrm xmlns:a="http://schemas.openxmlformats.org/drawingml/2006/main" flipV="1">
            <a:off x="7767688" y="3994572"/>
            <a:ext cx="317501" cy="7423"/>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24" name="AutoShape 20"/>
          <cdr:cNvSpPr>
            <a:spLocks xmlns:a="http://schemas.openxmlformats.org/drawingml/2006/main" noChangeArrowheads="1"/>
          </cdr:cNvSpPr>
        </cdr:nvSpPr>
        <cdr:spPr bwMode="auto">
          <a:xfrm xmlns:a="http://schemas.openxmlformats.org/drawingml/2006/main">
            <a:off x="7884912" y="3912497"/>
            <a:ext cx="104282" cy="126368"/>
          </a:xfrm>
          <a:prstGeom xmlns:a="http://schemas.openxmlformats.org/drawingml/2006/main" prst="triangle">
            <a:avLst>
              <a:gd name="adj" fmla="val 50000"/>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noFill/>
            <a:miter lim="800000"/>
            <a:headEnd/>
            <a:tailEn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sp macro="" textlink="">
        <cdr:nvSpPr>
          <cdr:cNvPr id="26" name="Text Box 19"/>
          <cdr:cNvSpPr txBox="1">
            <a:spLocks xmlns:a="http://schemas.openxmlformats.org/drawingml/2006/main" noChangeArrowheads="1"/>
          </cdr:cNvSpPr>
        </cdr:nvSpPr>
        <cdr:spPr bwMode="auto">
          <a:xfrm xmlns:a="http://schemas.openxmlformats.org/drawingml/2006/main">
            <a:off x="8224573" y="3831273"/>
            <a:ext cx="840306" cy="3626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a:rPr>
              <a:t>Total availability </a:t>
            </a:r>
          </a:p>
        </cdr:txBody>
      </cdr:sp>
    </cdr:grpSp>
  </cdr:relSizeAnchor>
</c:userShapes>
</file>

<file path=xl/drawings/drawing2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11610975" cy="7581900"/>
    <xdr:graphicFrame macro="">
      <xdr:nvGraphicFramePr>
        <xdr:cNvPr id="2" name="Chart 1">
          <a:extLst>
            <a:ext uri="{FF2B5EF4-FFF2-40B4-BE49-F238E27FC236}">
              <a16:creationId xmlns:a16="http://schemas.microsoft.com/office/drawing/2014/main" id="{BBAACD0B-F1EC-49A3-A30B-7AAEE98C92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22441" cy="5625353"/>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0.1014</cdr:x>
      <cdr:y>0.92704</cdr:y>
    </cdr:from>
    <cdr:to>
      <cdr:x>0.26473</cdr:x>
      <cdr:y>0.99478</cdr:y>
    </cdr:to>
    <cdr:sp macro="" textlink="">
      <cdr:nvSpPr>
        <cdr:cNvPr id="1025" name="Text Box 1"/>
        <cdr:cNvSpPr txBox="1">
          <a:spLocks xmlns:a="http://schemas.openxmlformats.org/drawingml/2006/main" noChangeArrowheads="1"/>
        </cdr:cNvSpPr>
      </cdr:nvSpPr>
      <cdr:spPr bwMode="auto">
        <a:xfrm xmlns:a="http://schemas.openxmlformats.org/drawingml/2006/main">
          <a:off x="933999" y="5209705"/>
          <a:ext cx="1504380"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Great Britain</a:t>
          </a:r>
        </a:p>
      </cdr:txBody>
    </cdr:sp>
  </cdr:relSizeAnchor>
  <cdr:relSizeAnchor xmlns:cdr="http://schemas.openxmlformats.org/drawingml/2006/chartDrawing">
    <cdr:from>
      <cdr:x>0.24961</cdr:x>
      <cdr:y>0.92873</cdr:y>
    </cdr:from>
    <cdr:to>
      <cdr:x>0.41365</cdr:x>
      <cdr:y>0.99648</cdr:y>
    </cdr:to>
    <cdr:sp macro="" textlink="">
      <cdr:nvSpPr>
        <cdr:cNvPr id="1026" name="Text Box 2"/>
        <cdr:cNvSpPr txBox="1">
          <a:spLocks xmlns:a="http://schemas.openxmlformats.org/drawingml/2006/main" noChangeArrowheads="1"/>
        </cdr:cNvSpPr>
      </cdr:nvSpPr>
      <cdr:spPr bwMode="auto">
        <a:xfrm xmlns:a="http://schemas.openxmlformats.org/drawingml/2006/main">
          <a:off x="2299089" y="5219230"/>
          <a:ext cx="1510919" cy="3807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England</a:t>
          </a:r>
        </a:p>
      </cdr:txBody>
    </cdr:sp>
  </cdr:relSizeAnchor>
  <cdr:relSizeAnchor xmlns:cdr="http://schemas.openxmlformats.org/drawingml/2006/chartDrawing">
    <cdr:from>
      <cdr:x>0.39827</cdr:x>
      <cdr:y>0.92873</cdr:y>
    </cdr:from>
    <cdr:to>
      <cdr:x>0.55946</cdr:x>
      <cdr:y>0.99673</cdr:y>
    </cdr:to>
    <cdr:sp macro="" textlink="">
      <cdr:nvSpPr>
        <cdr:cNvPr id="1027" name="Text Box 3"/>
        <cdr:cNvSpPr txBox="1">
          <a:spLocks xmlns:a="http://schemas.openxmlformats.org/drawingml/2006/main" noChangeArrowheads="1"/>
        </cdr:cNvSpPr>
      </cdr:nvSpPr>
      <cdr:spPr bwMode="auto">
        <a:xfrm xmlns:a="http://schemas.openxmlformats.org/drawingml/2006/main">
          <a:off x="3668345" y="5219258"/>
          <a:ext cx="1484669" cy="38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Scotland</a:t>
          </a:r>
        </a:p>
      </cdr:txBody>
    </cdr:sp>
  </cdr:relSizeAnchor>
  <cdr:relSizeAnchor xmlns:cdr="http://schemas.openxmlformats.org/drawingml/2006/chartDrawing">
    <cdr:from>
      <cdr:x>0.54387</cdr:x>
      <cdr:y>0.93042</cdr:y>
    </cdr:from>
    <cdr:to>
      <cdr:x>0.70424</cdr:x>
      <cdr:y>0.99992</cdr:y>
    </cdr:to>
    <cdr:sp macro="" textlink="">
      <cdr:nvSpPr>
        <cdr:cNvPr id="1028" name="Text Box 4"/>
        <cdr:cNvSpPr txBox="1">
          <a:spLocks xmlns:a="http://schemas.openxmlformats.org/drawingml/2006/main" noChangeArrowheads="1"/>
        </cdr:cNvSpPr>
      </cdr:nvSpPr>
      <cdr:spPr bwMode="auto">
        <a:xfrm xmlns:a="http://schemas.openxmlformats.org/drawingml/2006/main">
          <a:off x="5009395" y="5228755"/>
          <a:ext cx="1477116" cy="3905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Wales</a:t>
          </a:r>
        </a:p>
      </cdr:txBody>
    </cdr:sp>
  </cdr:relSizeAnchor>
  <cdr:relSizeAnchor xmlns:cdr="http://schemas.openxmlformats.org/drawingml/2006/chartDrawing">
    <cdr:from>
      <cdr:x>0.69367</cdr:x>
      <cdr:y>0.933</cdr:y>
    </cdr:from>
    <cdr:to>
      <cdr:x>0.85522</cdr:x>
      <cdr:y>1</cdr:y>
    </cdr:to>
    <cdr:sp macro="" textlink="">
      <cdr:nvSpPr>
        <cdr:cNvPr id="1029" name="Text Box 4"/>
        <cdr:cNvSpPr txBox="1">
          <a:spLocks xmlns:a="http://schemas.openxmlformats.org/drawingml/2006/main" noChangeArrowheads="1"/>
        </cdr:cNvSpPr>
      </cdr:nvSpPr>
      <cdr:spPr bwMode="auto">
        <a:xfrm xmlns:a="http://schemas.openxmlformats.org/drawingml/2006/main">
          <a:off x="6389160" y="5243226"/>
          <a:ext cx="1487985" cy="3765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a:latin typeface="Verdana" panose="020B0604030504040204" pitchFamily="34" charset="0"/>
            </a:rPr>
            <a:t>Northern Ireland</a:t>
          </a:r>
        </a:p>
      </cdr:txBody>
    </cdr:sp>
  </cdr:relSizeAnchor>
  <cdr:relSizeAnchor xmlns:cdr="http://schemas.openxmlformats.org/drawingml/2006/chartDrawing">
    <cdr:from>
      <cdr:x>0.839</cdr:x>
      <cdr:y>0.106</cdr:y>
    </cdr:from>
    <cdr:to>
      <cdr:x>0.8555</cdr:x>
      <cdr:y>0.12975</cdr:y>
    </cdr:to>
    <cdr:sp macro="" textlink="">
      <cdr:nvSpPr>
        <cdr:cNvPr id="1030" name="Rectangle 6"/>
        <cdr:cNvSpPr>
          <a:spLocks xmlns:a="http://schemas.openxmlformats.org/drawingml/2006/main" noChangeArrowheads="1"/>
        </cdr:cNvSpPr>
      </cdr:nvSpPr>
      <cdr:spPr bwMode="auto">
        <a:xfrm xmlns:a="http://schemas.openxmlformats.org/drawingml/2006/main">
          <a:off x="7727756" y="595694"/>
          <a:ext cx="151976" cy="133469"/>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0.10075</cdr:y>
    </cdr:from>
    <cdr:to>
      <cdr:x>1</cdr:x>
      <cdr:y>0.15932</cdr:y>
    </cdr:to>
    <cdr:sp macro="" textlink="">
      <cdr:nvSpPr>
        <cdr:cNvPr id="1031" name="Text Box 7"/>
        <cdr:cNvSpPr txBox="1">
          <a:spLocks xmlns:a="http://schemas.openxmlformats.org/drawingml/2006/main" noChangeArrowheads="1"/>
        </cdr:cNvSpPr>
      </cdr:nvSpPr>
      <cdr:spPr bwMode="auto">
        <a:xfrm xmlns:a="http://schemas.openxmlformats.org/drawingml/2006/main">
          <a:off x="7953418" y="566190"/>
          <a:ext cx="1257257" cy="3291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 </a:t>
          </a:r>
        </a:p>
        <a:p xmlns:a="http://schemas.openxmlformats.org/drawingml/2006/main">
          <a:pPr algn="l" rtl="0">
            <a:defRPr sz="1000"/>
          </a:pPr>
          <a:r>
            <a:rPr lang="en-GB" sz="900" b="0" i="0" u="none" strike="noStrike" baseline="0">
              <a:solidFill>
                <a:srgbClr val="000000"/>
              </a:solidFill>
              <a:latin typeface="Verdana"/>
            </a:rPr>
            <a:t>Public Forest Estate</a:t>
          </a:r>
        </a:p>
      </cdr:txBody>
    </cdr:sp>
  </cdr:relSizeAnchor>
  <cdr:relSizeAnchor xmlns:cdr="http://schemas.openxmlformats.org/drawingml/2006/chartDrawing">
    <cdr:from>
      <cdr:x>0.839</cdr:x>
      <cdr:y>0.16523</cdr:y>
    </cdr:from>
    <cdr:to>
      <cdr:x>0.8555</cdr:x>
      <cdr:y>0.18673</cdr:y>
    </cdr:to>
    <cdr:sp macro="" textlink="">
      <cdr:nvSpPr>
        <cdr:cNvPr id="1032" name="Rectangle 8"/>
        <cdr:cNvSpPr>
          <a:spLocks xmlns:a="http://schemas.openxmlformats.org/drawingml/2006/main" noChangeArrowheads="1"/>
        </cdr:cNvSpPr>
      </cdr:nvSpPr>
      <cdr:spPr bwMode="auto">
        <a:xfrm xmlns:a="http://schemas.openxmlformats.org/drawingml/2006/main">
          <a:off x="7727756" y="928545"/>
          <a:ext cx="151976" cy="12082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0.16048</cdr:y>
    </cdr:from>
    <cdr:to>
      <cdr:x>0.98125</cdr:x>
      <cdr:y>0.18848</cdr:y>
    </cdr:to>
    <cdr:sp macro="" textlink="">
      <cdr:nvSpPr>
        <cdr:cNvPr id="1033" name="Text Box 9"/>
        <cdr:cNvSpPr txBox="1">
          <a:spLocks xmlns:a="http://schemas.openxmlformats.org/drawingml/2006/main" noChangeArrowheads="1"/>
        </cdr:cNvSpPr>
      </cdr:nvSpPr>
      <cdr:spPr bwMode="auto">
        <a:xfrm xmlns:a="http://schemas.openxmlformats.org/drawingml/2006/main">
          <a:off x="7953418" y="901851"/>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Great Britain PS</a:t>
          </a:r>
        </a:p>
      </cdr:txBody>
    </cdr:sp>
  </cdr:relSizeAnchor>
  <cdr:relSizeAnchor xmlns:cdr="http://schemas.openxmlformats.org/drawingml/2006/chartDrawing">
    <cdr:from>
      <cdr:x>0.839</cdr:x>
      <cdr:y>0.19773</cdr:y>
    </cdr:from>
    <cdr:to>
      <cdr:x>0.8555</cdr:x>
      <cdr:y>0.21923</cdr:y>
    </cdr:to>
    <cdr:sp macro="" textlink="">
      <cdr:nvSpPr>
        <cdr:cNvPr id="1034" name="Rectangle 10"/>
        <cdr:cNvSpPr>
          <a:spLocks xmlns:a="http://schemas.openxmlformats.org/drawingml/2006/main" noChangeArrowheads="1"/>
        </cdr:cNvSpPr>
      </cdr:nvSpPr>
      <cdr:spPr bwMode="auto">
        <a:xfrm xmlns:a="http://schemas.openxmlformats.org/drawingml/2006/main">
          <a:off x="7727756" y="1111187"/>
          <a:ext cx="151976" cy="120824"/>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0.19323</cdr:y>
    </cdr:from>
    <cdr:to>
      <cdr:x>0.98125</cdr:x>
      <cdr:y>0.22123</cdr:y>
    </cdr:to>
    <cdr:sp macro="" textlink="">
      <cdr:nvSpPr>
        <cdr:cNvPr id="1035" name="Text Box 11"/>
        <cdr:cNvSpPr txBox="1">
          <a:spLocks xmlns:a="http://schemas.openxmlformats.org/drawingml/2006/main" noChangeArrowheads="1"/>
        </cdr:cNvSpPr>
      </cdr:nvSpPr>
      <cdr:spPr bwMode="auto">
        <a:xfrm xmlns:a="http://schemas.openxmlformats.org/drawingml/2006/main">
          <a:off x="7953418" y="1085898"/>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FE</a:t>
          </a:r>
        </a:p>
      </cdr:txBody>
    </cdr:sp>
  </cdr:relSizeAnchor>
  <cdr:relSizeAnchor xmlns:cdr="http://schemas.openxmlformats.org/drawingml/2006/chartDrawing">
    <cdr:from>
      <cdr:x>0.839</cdr:x>
      <cdr:y>0.23098</cdr:y>
    </cdr:from>
    <cdr:to>
      <cdr:x>0.8555</cdr:x>
      <cdr:y>0.25198</cdr:y>
    </cdr:to>
    <cdr:sp macro="" textlink="">
      <cdr:nvSpPr>
        <cdr:cNvPr id="1036" name="Rectangle 12"/>
        <cdr:cNvSpPr>
          <a:spLocks xmlns:a="http://schemas.openxmlformats.org/drawingml/2006/main" noChangeArrowheads="1"/>
        </cdr:cNvSpPr>
      </cdr:nvSpPr>
      <cdr:spPr bwMode="auto">
        <a:xfrm xmlns:a="http://schemas.openxmlformats.org/drawingml/2006/main">
          <a:off x="7727756" y="1298043"/>
          <a:ext cx="151976" cy="11801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0.22648</cdr:y>
    </cdr:from>
    <cdr:to>
      <cdr:x>0.98125</cdr:x>
      <cdr:y>0.25373</cdr:y>
    </cdr:to>
    <cdr:sp macro="" textlink="">
      <cdr:nvSpPr>
        <cdr:cNvPr id="1037" name="Text Box 13"/>
        <cdr:cNvSpPr txBox="1">
          <a:spLocks xmlns:a="http://schemas.openxmlformats.org/drawingml/2006/main" noChangeArrowheads="1"/>
        </cdr:cNvSpPr>
      </cdr:nvSpPr>
      <cdr:spPr bwMode="auto">
        <a:xfrm xmlns:a="http://schemas.openxmlformats.org/drawingml/2006/main">
          <a:off x="7953418" y="1272754"/>
          <a:ext cx="1084557" cy="1531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England PS</a:t>
          </a:r>
        </a:p>
      </cdr:txBody>
    </cdr:sp>
  </cdr:relSizeAnchor>
  <cdr:relSizeAnchor xmlns:cdr="http://schemas.openxmlformats.org/drawingml/2006/chartDrawing">
    <cdr:from>
      <cdr:x>0.839</cdr:x>
      <cdr:y>0.26423</cdr:y>
    </cdr:from>
    <cdr:to>
      <cdr:x>0.8555</cdr:x>
      <cdr:y>0.28523</cdr:y>
    </cdr:to>
    <cdr:sp macro="" textlink="">
      <cdr:nvSpPr>
        <cdr:cNvPr id="1038" name="Rectangle 14"/>
        <cdr:cNvSpPr>
          <a:spLocks xmlns:a="http://schemas.openxmlformats.org/drawingml/2006/main" noChangeArrowheads="1"/>
        </cdr:cNvSpPr>
      </cdr:nvSpPr>
      <cdr:spPr bwMode="auto">
        <a:xfrm xmlns:a="http://schemas.openxmlformats.org/drawingml/2006/main">
          <a:off x="7727756" y="1484900"/>
          <a:ext cx="151976" cy="118015"/>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0.25848</cdr:y>
    </cdr:from>
    <cdr:to>
      <cdr:x>0.98125</cdr:x>
      <cdr:y>0.28648</cdr:y>
    </cdr:to>
    <cdr:sp macro="" textlink="">
      <cdr:nvSpPr>
        <cdr:cNvPr id="1039" name="Text Box 15"/>
        <cdr:cNvSpPr txBox="1">
          <a:spLocks xmlns:a="http://schemas.openxmlformats.org/drawingml/2006/main" noChangeArrowheads="1"/>
        </cdr:cNvSpPr>
      </cdr:nvSpPr>
      <cdr:spPr bwMode="auto">
        <a:xfrm xmlns:a="http://schemas.openxmlformats.org/drawingml/2006/main">
          <a:off x="7953418" y="1452586"/>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FLS</a:t>
          </a:r>
        </a:p>
      </cdr:txBody>
    </cdr:sp>
  </cdr:relSizeAnchor>
  <cdr:relSizeAnchor xmlns:cdr="http://schemas.openxmlformats.org/drawingml/2006/chartDrawing">
    <cdr:from>
      <cdr:x>0.839</cdr:x>
      <cdr:y>0.29698</cdr:y>
    </cdr:from>
    <cdr:to>
      <cdr:x>0.8555</cdr:x>
      <cdr:y>0.31773</cdr:y>
    </cdr:to>
    <cdr:sp macro="" textlink="">
      <cdr:nvSpPr>
        <cdr:cNvPr id="1040" name="Rectangle 16"/>
        <cdr:cNvSpPr>
          <a:spLocks xmlns:a="http://schemas.openxmlformats.org/drawingml/2006/main" noChangeArrowheads="1"/>
        </cdr:cNvSpPr>
      </cdr:nvSpPr>
      <cdr:spPr bwMode="auto">
        <a:xfrm xmlns:a="http://schemas.openxmlformats.org/drawingml/2006/main">
          <a:off x="7727756" y="1668947"/>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0.29173</cdr:y>
    </cdr:from>
    <cdr:to>
      <cdr:x>0.98125</cdr:x>
      <cdr:y>0.31973</cdr:y>
    </cdr:to>
    <cdr:sp macro="" textlink="">
      <cdr:nvSpPr>
        <cdr:cNvPr id="1041" name="Text Box 17"/>
        <cdr:cNvSpPr txBox="1">
          <a:spLocks xmlns:a="http://schemas.openxmlformats.org/drawingml/2006/main" noChangeArrowheads="1"/>
        </cdr:cNvSpPr>
      </cdr:nvSpPr>
      <cdr:spPr bwMode="auto">
        <a:xfrm xmlns:a="http://schemas.openxmlformats.org/drawingml/2006/main">
          <a:off x="7953418" y="1639443"/>
          <a:ext cx="1084557" cy="1573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Scotland PS</a:t>
          </a:r>
        </a:p>
      </cdr:txBody>
    </cdr:sp>
  </cdr:relSizeAnchor>
  <cdr:relSizeAnchor xmlns:cdr="http://schemas.openxmlformats.org/drawingml/2006/chartDrawing">
    <cdr:from>
      <cdr:x>0.839</cdr:x>
      <cdr:y>0.33023</cdr:y>
    </cdr:from>
    <cdr:to>
      <cdr:x>0.8555</cdr:x>
      <cdr:y>0.35173</cdr:y>
    </cdr:to>
    <cdr:sp macro="" textlink="">
      <cdr:nvSpPr>
        <cdr:cNvPr id="1042" name="Rectangle 18"/>
        <cdr:cNvSpPr>
          <a:spLocks xmlns:a="http://schemas.openxmlformats.org/drawingml/2006/main" noChangeArrowheads="1"/>
        </cdr:cNvSpPr>
      </cdr:nvSpPr>
      <cdr:spPr bwMode="auto">
        <a:xfrm xmlns:a="http://schemas.openxmlformats.org/drawingml/2006/main">
          <a:off x="7727756" y="1855803"/>
          <a:ext cx="151976" cy="120825"/>
        </a:xfrm>
        <a:prstGeom xmlns:a="http://schemas.openxmlformats.org/drawingml/2006/main" prst="rect">
          <a:avLst/>
        </a:prstGeom>
        <a:solidFill xmlns:a="http://schemas.openxmlformats.org/drawingml/2006/main">
          <a:srgbClr val="E32E30"/>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0.32423</cdr:y>
    </cdr:from>
    <cdr:to>
      <cdr:x>0.98125</cdr:x>
      <cdr:y>0.35298</cdr:y>
    </cdr:to>
    <cdr:sp macro="" textlink="">
      <cdr:nvSpPr>
        <cdr:cNvPr id="1043" name="Text Box 19"/>
        <cdr:cNvSpPr txBox="1">
          <a:spLocks xmlns:a="http://schemas.openxmlformats.org/drawingml/2006/main" noChangeArrowheads="1"/>
        </cdr:cNvSpPr>
      </cdr:nvSpPr>
      <cdr:spPr bwMode="auto">
        <a:xfrm xmlns:a="http://schemas.openxmlformats.org/drawingml/2006/main">
          <a:off x="7953418" y="1822085"/>
          <a:ext cx="1084557" cy="1615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NRW</a:t>
          </a:r>
        </a:p>
      </cdr:txBody>
    </cdr:sp>
  </cdr:relSizeAnchor>
  <cdr:relSizeAnchor xmlns:cdr="http://schemas.openxmlformats.org/drawingml/2006/chartDrawing">
    <cdr:from>
      <cdr:x>0.839</cdr:x>
      <cdr:y>0.36348</cdr:y>
    </cdr:from>
    <cdr:to>
      <cdr:x>0.8555</cdr:x>
      <cdr:y>0.38423</cdr:y>
    </cdr:to>
    <cdr:sp macro="" textlink="">
      <cdr:nvSpPr>
        <cdr:cNvPr id="1044" name="Rectangle 20"/>
        <cdr:cNvSpPr>
          <a:spLocks xmlns:a="http://schemas.openxmlformats.org/drawingml/2006/main" noChangeArrowheads="1"/>
        </cdr:cNvSpPr>
      </cdr:nvSpPr>
      <cdr:spPr bwMode="auto">
        <a:xfrm xmlns:a="http://schemas.openxmlformats.org/drawingml/2006/main">
          <a:off x="7727756" y="2042660"/>
          <a:ext cx="151976" cy="1166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0.8635</cdr:x>
      <cdr:y>0.35748</cdr:y>
    </cdr:from>
    <cdr:to>
      <cdr:x>0.98125</cdr:x>
      <cdr:y>0.38498</cdr:y>
    </cdr:to>
    <cdr:sp macro="" textlink="">
      <cdr:nvSpPr>
        <cdr:cNvPr id="1045" name="Text Box 21"/>
        <cdr:cNvSpPr txBox="1">
          <a:spLocks xmlns:a="http://schemas.openxmlformats.org/drawingml/2006/main" noChangeArrowheads="1"/>
        </cdr:cNvSpPr>
      </cdr:nvSpPr>
      <cdr:spPr bwMode="auto">
        <a:xfrm xmlns:a="http://schemas.openxmlformats.org/drawingml/2006/main">
          <a:off x="7953418" y="2008942"/>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900" b="0" i="0" u="none" strike="noStrike" baseline="0">
              <a:solidFill>
                <a:srgbClr val="000000"/>
              </a:solidFill>
              <a:latin typeface="Verdana"/>
            </a:rPr>
            <a:t>Wales PS</a:t>
          </a:r>
        </a:p>
      </cdr:txBody>
    </cdr:sp>
  </cdr:relSizeAnchor>
  <cdr:relSizeAnchor xmlns:cdr="http://schemas.openxmlformats.org/drawingml/2006/chartDrawing">
    <cdr:from>
      <cdr:x>0.001</cdr:x>
      <cdr:y>0.07625</cdr:y>
    </cdr:from>
    <cdr:to>
      <cdr:x>0.059</cdr:x>
      <cdr:y>0.8035</cdr:y>
    </cdr:to>
    <cdr:sp macro="" textlink="">
      <cdr:nvSpPr>
        <cdr:cNvPr id="1050" name="Text Box 1"/>
        <cdr:cNvSpPr txBox="1">
          <a:spLocks xmlns:a="http://schemas.openxmlformats.org/drawingml/2006/main" noChangeArrowheads="1"/>
        </cdr:cNvSpPr>
      </cdr:nvSpPr>
      <cdr:spPr bwMode="auto">
        <a:xfrm xmlns:a="http://schemas.openxmlformats.org/drawingml/2006/main">
          <a:off x="9211" y="428506"/>
          <a:ext cx="534219" cy="40869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Average annual availability per period</a:t>
          </a:r>
        </a:p>
        <a:p xmlns:a="http://schemas.openxmlformats.org/drawingml/2006/main">
          <a:pPr algn="ctr" rtl="0">
            <a:defRPr sz="1000"/>
          </a:pPr>
          <a:r>
            <a:rPr lang="en-GB" sz="1000" b="0" i="0" u="none" strike="noStrike" baseline="0">
              <a:solidFill>
                <a:srgbClr val="000000"/>
              </a:solidFill>
              <a:latin typeface="Verdana"/>
            </a:rPr>
            <a:t>(thousands of m3 overbark standing)</a:t>
          </a:r>
        </a:p>
      </cdr:txBody>
    </cdr:sp>
  </cdr:relSizeAnchor>
  <cdr:relSizeAnchor xmlns:cdr="http://schemas.openxmlformats.org/drawingml/2006/chartDrawing">
    <cdr:from>
      <cdr:x>0.50075</cdr:x>
      <cdr:y>0.50025</cdr:y>
    </cdr:from>
    <cdr:to>
      <cdr:x>0.50875</cdr:x>
      <cdr:y>0.53225</cdr:y>
    </cdr:to>
    <cdr:sp macro="" textlink="">
      <cdr:nvSpPr>
        <cdr:cNvPr id="1051" name="Text Box 27"/>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dr:relSizeAnchor xmlns:cdr="http://schemas.openxmlformats.org/drawingml/2006/chartDrawing">
    <cdr:from>
      <cdr:x>0.84006</cdr:x>
      <cdr:y>0.3964</cdr:y>
    </cdr:from>
    <cdr:to>
      <cdr:x>0.85656</cdr:x>
      <cdr:y>0.4179</cdr:y>
    </cdr:to>
    <cdr:sp macro="" textlink="">
      <cdr:nvSpPr>
        <cdr:cNvPr id="25" name="Rectangle 24"/>
        <cdr:cNvSpPr>
          <a:spLocks xmlns:a="http://schemas.openxmlformats.org/drawingml/2006/main" noChangeArrowheads="1"/>
        </cdr:cNvSpPr>
      </cdr:nvSpPr>
      <cdr:spPr bwMode="auto">
        <a:xfrm xmlns:a="http://schemas.openxmlformats.org/drawingml/2006/main">
          <a:off x="7737475" y="2227643"/>
          <a:ext cx="151976" cy="120825"/>
        </a:xfrm>
        <a:prstGeom xmlns:a="http://schemas.openxmlformats.org/drawingml/2006/main" prst="rect">
          <a:avLst/>
        </a:prstGeom>
        <a:solidFill xmlns:a="http://schemas.openxmlformats.org/drawingml/2006/main">
          <a:srgbClr val="FF9900"/>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0.86456</cdr:x>
      <cdr:y>0.3904</cdr:y>
    </cdr:from>
    <cdr:to>
      <cdr:x>0.98231</cdr:x>
      <cdr:y>0.41915</cdr:y>
    </cdr:to>
    <cdr:sp macro="" textlink="">
      <cdr:nvSpPr>
        <cdr:cNvPr id="26" name="Text Box 19"/>
        <cdr:cNvSpPr txBox="1">
          <a:spLocks xmlns:a="http://schemas.openxmlformats.org/drawingml/2006/main" noChangeArrowheads="1"/>
        </cdr:cNvSpPr>
      </cdr:nvSpPr>
      <cdr:spPr bwMode="auto">
        <a:xfrm xmlns:a="http://schemas.openxmlformats.org/drawingml/2006/main">
          <a:off x="7963137" y="2193925"/>
          <a:ext cx="1084557" cy="1615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NI FS</a:t>
          </a:r>
        </a:p>
      </cdr:txBody>
    </cdr:sp>
  </cdr:relSizeAnchor>
  <cdr:relSizeAnchor xmlns:cdr="http://schemas.openxmlformats.org/drawingml/2006/chartDrawing">
    <cdr:from>
      <cdr:x>0.84006</cdr:x>
      <cdr:y>0.42965</cdr:y>
    </cdr:from>
    <cdr:to>
      <cdr:x>0.85656</cdr:x>
      <cdr:y>0.4504</cdr:y>
    </cdr:to>
    <cdr:sp macro="" textlink="">
      <cdr:nvSpPr>
        <cdr:cNvPr id="27" name="Rectangle 26"/>
        <cdr:cNvSpPr>
          <a:spLocks xmlns:a="http://schemas.openxmlformats.org/drawingml/2006/main" noChangeArrowheads="1"/>
        </cdr:cNvSpPr>
      </cdr:nvSpPr>
      <cdr:spPr bwMode="auto">
        <a:xfrm xmlns:a="http://schemas.openxmlformats.org/drawingml/2006/main">
          <a:off x="7737475" y="2414500"/>
          <a:ext cx="151976" cy="116610"/>
        </a:xfrm>
        <a:prstGeom xmlns:a="http://schemas.openxmlformats.org/drawingml/2006/main" prst="rect">
          <a:avLst/>
        </a:prstGeom>
        <a:solidFill xmlns:a="http://schemas.openxmlformats.org/drawingml/2006/main">
          <a:srgbClr val="FFFF00"/>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dr:relSizeAnchor xmlns:cdr="http://schemas.openxmlformats.org/drawingml/2006/chartDrawing">
    <cdr:from>
      <cdr:x>0.86456</cdr:x>
      <cdr:y>0.42365</cdr:y>
    </cdr:from>
    <cdr:to>
      <cdr:x>0.98231</cdr:x>
      <cdr:y>0.45115</cdr:y>
    </cdr:to>
    <cdr:sp macro="" textlink="">
      <cdr:nvSpPr>
        <cdr:cNvPr id="28" name="Text Box 21"/>
        <cdr:cNvSpPr txBox="1">
          <a:spLocks xmlns:a="http://schemas.openxmlformats.org/drawingml/2006/main" noChangeArrowheads="1"/>
        </cdr:cNvSpPr>
      </cdr:nvSpPr>
      <cdr:spPr bwMode="auto">
        <a:xfrm xmlns:a="http://schemas.openxmlformats.org/drawingml/2006/main">
          <a:off x="7963137" y="2380781"/>
          <a:ext cx="1084557" cy="1545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900" b="0" i="0" u="none" strike="noStrike" baseline="0">
              <a:solidFill>
                <a:srgbClr val="000000"/>
              </a:solidFill>
              <a:latin typeface="Verdana"/>
            </a:rPr>
            <a:t>NI PS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0.14767</cdr:x>
      <cdr:y>0.90643</cdr:y>
    </cdr:from>
    <cdr:to>
      <cdr:x>0.26698</cdr:x>
      <cdr:y>0.99019</cdr:y>
    </cdr:to>
    <cdr:sp macro="" textlink="">
      <cdr:nvSpPr>
        <cdr:cNvPr id="1025" name="Text Box 1"/>
        <cdr:cNvSpPr txBox="1">
          <a:spLocks xmlns:a="http://schemas.openxmlformats.org/drawingml/2006/main" noChangeArrowheads="1"/>
        </cdr:cNvSpPr>
      </cdr:nvSpPr>
      <cdr:spPr bwMode="auto">
        <a:xfrm xmlns:a="http://schemas.openxmlformats.org/drawingml/2006/main">
          <a:off x="1359290" y="5086040"/>
          <a:ext cx="1098202" cy="4699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Great Britain</a:t>
          </a:r>
        </a:p>
      </cdr:txBody>
    </cdr:sp>
  </cdr:relSizeAnchor>
  <cdr:relSizeAnchor xmlns:cdr="http://schemas.openxmlformats.org/drawingml/2006/chartDrawing">
    <cdr:from>
      <cdr:x>0.28578</cdr:x>
      <cdr:y>0.91443</cdr:y>
    </cdr:from>
    <cdr:to>
      <cdr:x>0.40047</cdr:x>
      <cdr:y>0.98218</cdr:y>
    </cdr:to>
    <cdr:sp macro="" textlink="">
      <cdr:nvSpPr>
        <cdr:cNvPr id="1026" name="Text Box 2"/>
        <cdr:cNvSpPr txBox="1">
          <a:spLocks xmlns:a="http://schemas.openxmlformats.org/drawingml/2006/main" noChangeArrowheads="1"/>
        </cdr:cNvSpPr>
      </cdr:nvSpPr>
      <cdr:spPr bwMode="auto">
        <a:xfrm xmlns:a="http://schemas.openxmlformats.org/drawingml/2006/main">
          <a:off x="2630502" y="5130964"/>
          <a:ext cx="1055678" cy="380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England</a:t>
          </a:r>
        </a:p>
      </cdr:txBody>
    </cdr:sp>
  </cdr:relSizeAnchor>
  <cdr:relSizeAnchor xmlns:cdr="http://schemas.openxmlformats.org/drawingml/2006/chartDrawing">
    <cdr:from>
      <cdr:x>0.4253</cdr:x>
      <cdr:y>0.91431</cdr:y>
    </cdr:from>
    <cdr:to>
      <cdr:x>0.54242</cdr:x>
      <cdr:y>0.98231</cdr:y>
    </cdr:to>
    <cdr:sp macro="" textlink="">
      <cdr:nvSpPr>
        <cdr:cNvPr id="1027" name="Text Box 3"/>
        <cdr:cNvSpPr txBox="1">
          <a:spLocks xmlns:a="http://schemas.openxmlformats.org/drawingml/2006/main" noChangeArrowheads="1"/>
        </cdr:cNvSpPr>
      </cdr:nvSpPr>
      <cdr:spPr bwMode="auto">
        <a:xfrm xmlns:a="http://schemas.openxmlformats.org/drawingml/2006/main">
          <a:off x="3914742" y="5130262"/>
          <a:ext cx="1078045" cy="3815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Scotland</a:t>
          </a:r>
        </a:p>
      </cdr:txBody>
    </cdr:sp>
  </cdr:relSizeAnchor>
  <cdr:relSizeAnchor xmlns:cdr="http://schemas.openxmlformats.org/drawingml/2006/chartDrawing">
    <cdr:from>
      <cdr:x>0.56027</cdr:x>
      <cdr:y>0.91356</cdr:y>
    </cdr:from>
    <cdr:to>
      <cdr:x>0.67027</cdr:x>
      <cdr:y>0.98306</cdr:y>
    </cdr:to>
    <cdr:sp macro="" textlink="">
      <cdr:nvSpPr>
        <cdr:cNvPr id="1028" name="Text Box 4"/>
        <cdr:cNvSpPr txBox="1">
          <a:spLocks xmlns:a="http://schemas.openxmlformats.org/drawingml/2006/main" noChangeArrowheads="1"/>
        </cdr:cNvSpPr>
      </cdr:nvSpPr>
      <cdr:spPr bwMode="auto">
        <a:xfrm xmlns:a="http://schemas.openxmlformats.org/drawingml/2006/main">
          <a:off x="5157113" y="5126054"/>
          <a:ext cx="1012508" cy="389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Wales</a:t>
          </a:r>
        </a:p>
      </cdr:txBody>
    </cdr:sp>
  </cdr:relSizeAnchor>
  <cdr:relSizeAnchor xmlns:cdr="http://schemas.openxmlformats.org/drawingml/2006/chartDrawing">
    <cdr:from>
      <cdr:x>0.68815</cdr:x>
      <cdr:y>0.90555</cdr:y>
    </cdr:from>
    <cdr:to>
      <cdr:x>0.81562</cdr:x>
      <cdr:y>0.99107</cdr:y>
    </cdr:to>
    <cdr:sp macro="" textlink="">
      <cdr:nvSpPr>
        <cdr:cNvPr id="1029" name="Text Box 4"/>
        <cdr:cNvSpPr txBox="1">
          <a:spLocks xmlns:a="http://schemas.openxmlformats.org/drawingml/2006/main" noChangeArrowheads="1"/>
        </cdr:cNvSpPr>
      </cdr:nvSpPr>
      <cdr:spPr bwMode="auto">
        <a:xfrm xmlns:a="http://schemas.openxmlformats.org/drawingml/2006/main">
          <a:off x="6334131" y="5081113"/>
          <a:ext cx="1173301" cy="4798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36576" bIns="0" anchor="ctr"/>
        <a:lstStyle xmlns:a="http://schemas.openxmlformats.org/drawingml/2006/main"/>
        <a:p xmlns:a="http://schemas.openxmlformats.org/drawingml/2006/main">
          <a:pPr algn="ctr" rtl="0">
            <a:defRPr sz="1000"/>
          </a:pPr>
          <a:r>
            <a:rPr lang="en-GB" sz="1400">
              <a:latin typeface="Verdana" panose="020B0604030504040204" pitchFamily="34" charset="0"/>
            </a:rPr>
            <a:t>Northern </a:t>
          </a:r>
        </a:p>
        <a:p xmlns:a="http://schemas.openxmlformats.org/drawingml/2006/main">
          <a:pPr algn="ctr" rtl="0">
            <a:defRPr sz="1000"/>
          </a:pPr>
          <a:r>
            <a:rPr lang="en-GB" sz="1400">
              <a:latin typeface="Verdana" panose="020B0604030504040204" pitchFamily="34" charset="0"/>
            </a:rPr>
            <a:t>Ireland</a:t>
          </a:r>
        </a:p>
      </cdr:txBody>
    </cdr:sp>
  </cdr:relSizeAnchor>
  <cdr:relSizeAnchor xmlns:cdr="http://schemas.openxmlformats.org/drawingml/2006/chartDrawing">
    <cdr:from>
      <cdr:x>0.001</cdr:x>
      <cdr:y>0.03729</cdr:y>
    </cdr:from>
    <cdr:to>
      <cdr:x>0.06101</cdr:x>
      <cdr:y>0.88983</cdr:y>
    </cdr:to>
    <cdr:sp macro="" textlink="">
      <cdr:nvSpPr>
        <cdr:cNvPr id="1050" name="Text Box 1"/>
        <cdr:cNvSpPr txBox="1">
          <a:spLocks xmlns:a="http://schemas.openxmlformats.org/drawingml/2006/main" noChangeArrowheads="1"/>
        </cdr:cNvSpPr>
      </cdr:nvSpPr>
      <cdr:spPr bwMode="auto">
        <a:xfrm xmlns:a="http://schemas.openxmlformats.org/drawingml/2006/main">
          <a:off x="9211" y="209550"/>
          <a:ext cx="552764" cy="47910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vert="vert270" wrap="square" lIns="36576" tIns="27432" rIns="36576" bIns="0" anchor="ctr"/>
        <a:lstStyle xmlns:a="http://schemas.openxmlformats.org/drawingml/2006/main"/>
        <a:p xmlns:a="http://schemas.openxmlformats.org/drawingml/2006/main">
          <a:pPr algn="ctr" rtl="0">
            <a:defRPr sz="1000"/>
          </a:pPr>
          <a:r>
            <a:rPr lang="en-GB" sz="1400" b="0" i="0" u="none" strike="noStrike" baseline="0">
              <a:solidFill>
                <a:srgbClr val="000000"/>
              </a:solidFill>
              <a:latin typeface="Verdana"/>
            </a:rPr>
            <a:t>Average annual availability per period</a:t>
          </a:r>
        </a:p>
        <a:p xmlns:a="http://schemas.openxmlformats.org/drawingml/2006/main">
          <a:pPr algn="ctr" rtl="0">
            <a:defRPr sz="1000"/>
          </a:pPr>
          <a:r>
            <a:rPr lang="en-GB" sz="1400" b="0" i="0" u="none" strike="noStrike" baseline="0">
              <a:solidFill>
                <a:srgbClr val="000000"/>
              </a:solidFill>
              <a:latin typeface="Verdana"/>
            </a:rPr>
            <a:t>(thousands of m</a:t>
          </a:r>
          <a:r>
            <a:rPr lang="en-GB" sz="1400" b="0" i="0" u="none" strike="noStrike" baseline="30000">
              <a:solidFill>
                <a:srgbClr val="000000"/>
              </a:solidFill>
              <a:latin typeface="Verdana"/>
            </a:rPr>
            <a:t>3</a:t>
          </a:r>
          <a:r>
            <a:rPr lang="en-GB" sz="1400" b="0" i="0" u="none" strike="noStrike" baseline="0">
              <a:solidFill>
                <a:srgbClr val="000000"/>
              </a:solidFill>
              <a:latin typeface="Verdana"/>
            </a:rPr>
            <a:t> overbark standing)</a:t>
          </a:r>
        </a:p>
      </cdr:txBody>
    </cdr:sp>
  </cdr:relSizeAnchor>
  <cdr:relSizeAnchor xmlns:cdr="http://schemas.openxmlformats.org/drawingml/2006/chartDrawing">
    <cdr:from>
      <cdr:x>0.50075</cdr:x>
      <cdr:y>0.50025</cdr:y>
    </cdr:from>
    <cdr:to>
      <cdr:x>0.50875</cdr:x>
      <cdr:y>0.53225</cdr:y>
    </cdr:to>
    <cdr:sp macro="" textlink="">
      <cdr:nvSpPr>
        <cdr:cNvPr id="1051" name="Text Box 27"/>
        <cdr:cNvSpPr txBox="1">
          <a:spLocks xmlns:a="http://schemas.openxmlformats.org/drawingml/2006/main" noChangeArrowheads="1"/>
        </cdr:cNvSpPr>
      </cdr:nvSpPr>
      <cdr:spPr bwMode="auto">
        <a:xfrm xmlns:a="http://schemas.openxmlformats.org/drawingml/2006/main">
          <a:off x="4612246" y="2811280"/>
          <a:ext cx="73685" cy="1798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Verdana"/>
            </a:rPr>
            <a:t> </a:t>
          </a:r>
        </a:p>
      </cdr:txBody>
    </cdr:sp>
  </cdr:relSizeAnchor>
  <cdr:relSizeAnchor xmlns:cdr="http://schemas.openxmlformats.org/drawingml/2006/chartDrawing">
    <cdr:from>
      <cdr:x>0.82314</cdr:x>
      <cdr:y>0.05925</cdr:y>
    </cdr:from>
    <cdr:to>
      <cdr:x>0.8427</cdr:x>
      <cdr:y>0.09133</cdr:y>
    </cdr:to>
    <cdr:sp macro="" textlink="">
      <cdr:nvSpPr>
        <cdr:cNvPr id="1030" name="Rectangle 6"/>
        <cdr:cNvSpPr>
          <a:spLocks xmlns:a="http://schemas.openxmlformats.org/drawingml/2006/main" noChangeArrowheads="1"/>
        </cdr:cNvSpPr>
      </cdr:nvSpPr>
      <cdr:spPr bwMode="auto">
        <a:xfrm xmlns:a="http://schemas.openxmlformats.org/drawingml/2006/main">
          <a:off x="7576695" y="332450"/>
          <a:ext cx="180000" cy="180000"/>
        </a:xfrm>
        <a:prstGeom xmlns:a="http://schemas.openxmlformats.org/drawingml/2006/main" prst="rect">
          <a:avLst/>
        </a:prstGeom>
        <a:solidFill xmlns:a="http://schemas.openxmlformats.org/drawingml/2006/main">
          <a:srgbClr val="074F28"/>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0.02712</cdr:y>
    </cdr:from>
    <cdr:to>
      <cdr:x>0.99664</cdr:x>
      <cdr:y>0.14746</cdr:y>
    </cdr:to>
    <cdr:sp macro="" textlink="">
      <cdr:nvSpPr>
        <cdr:cNvPr id="1031" name="Text Box 7"/>
        <cdr:cNvSpPr txBox="1">
          <a:spLocks xmlns:a="http://schemas.openxmlformats.org/drawingml/2006/main" noChangeArrowheads="1"/>
        </cdr:cNvSpPr>
      </cdr:nvSpPr>
      <cdr:spPr bwMode="auto">
        <a:xfrm xmlns:a="http://schemas.openxmlformats.org/drawingml/2006/main">
          <a:off x="7864074" y="152407"/>
          <a:ext cx="1315653" cy="67626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 Public Forest Estate</a:t>
          </a:r>
        </a:p>
      </cdr:txBody>
    </cdr:sp>
  </cdr:relSizeAnchor>
  <cdr:relSizeAnchor xmlns:cdr="http://schemas.openxmlformats.org/drawingml/2006/chartDrawing">
    <cdr:from>
      <cdr:x>0.82314</cdr:x>
      <cdr:y>0.17849</cdr:y>
    </cdr:from>
    <cdr:to>
      <cdr:x>0.8427</cdr:x>
      <cdr:y>0.21057</cdr:y>
    </cdr:to>
    <cdr:sp macro="" textlink="">
      <cdr:nvSpPr>
        <cdr:cNvPr id="1032" name="Rectangle 8"/>
        <cdr:cNvSpPr>
          <a:spLocks xmlns:a="http://schemas.openxmlformats.org/drawingml/2006/main" noChangeArrowheads="1"/>
        </cdr:cNvSpPr>
      </cdr:nvSpPr>
      <cdr:spPr bwMode="auto">
        <a:xfrm xmlns:a="http://schemas.openxmlformats.org/drawingml/2006/main">
          <a:off x="7581675" y="1003065"/>
          <a:ext cx="180161" cy="18028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B79E" mc:Ignorable="a14" a14:legacySpreadsheetColorIndex="1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0.84976</cdr:x>
      <cdr:y>0.16345</cdr:y>
    </cdr:from>
    <cdr:to>
      <cdr:x>0.9988</cdr:x>
      <cdr:y>0.24595</cdr:y>
    </cdr:to>
    <cdr:sp macro="" textlink="">
      <cdr:nvSpPr>
        <cdr:cNvPr id="1033" name="Text Box 9"/>
        <cdr:cNvSpPr txBox="1">
          <a:spLocks xmlns:a="http://schemas.openxmlformats.org/drawingml/2006/main" noChangeArrowheads="1"/>
        </cdr:cNvSpPr>
      </cdr:nvSpPr>
      <cdr:spPr bwMode="auto">
        <a:xfrm xmlns:a="http://schemas.openxmlformats.org/drawingml/2006/main">
          <a:off x="7826885" y="918541"/>
          <a:ext cx="1372759" cy="4636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Great Britain</a:t>
          </a:r>
        </a:p>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PS</a:t>
          </a:r>
        </a:p>
      </cdr:txBody>
    </cdr:sp>
  </cdr:relSizeAnchor>
  <cdr:relSizeAnchor xmlns:cdr="http://schemas.openxmlformats.org/drawingml/2006/chartDrawing">
    <cdr:from>
      <cdr:x>0.82417</cdr:x>
      <cdr:y>0.28177</cdr:y>
    </cdr:from>
    <cdr:to>
      <cdr:x>0.84373</cdr:x>
      <cdr:y>0.31385</cdr:y>
    </cdr:to>
    <cdr:sp macro="" textlink="">
      <cdr:nvSpPr>
        <cdr:cNvPr id="1034" name="Rectangle 10"/>
        <cdr:cNvSpPr>
          <a:spLocks xmlns:a="http://schemas.openxmlformats.org/drawingml/2006/main" noChangeArrowheads="1"/>
        </cdr:cNvSpPr>
      </cdr:nvSpPr>
      <cdr:spPr bwMode="auto">
        <a:xfrm xmlns:a="http://schemas.openxmlformats.org/drawingml/2006/main">
          <a:off x="7591200" y="1583472"/>
          <a:ext cx="180161" cy="180282"/>
        </a:xfrm>
        <a:prstGeom xmlns:a="http://schemas.openxmlformats.org/drawingml/2006/main" prst="rect">
          <a:avLst/>
        </a:prstGeom>
        <a:solidFill xmlns:a="http://schemas.openxmlformats.org/drawingml/2006/main">
          <a:srgbClr val="3B9946"/>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0.85183</cdr:x>
      <cdr:y>0.27312</cdr:y>
    </cdr:from>
    <cdr:to>
      <cdr:x>0.99467</cdr:x>
      <cdr:y>0.32251</cdr:y>
    </cdr:to>
    <cdr:sp macro="" textlink="">
      <cdr:nvSpPr>
        <cdr:cNvPr id="1035" name="Text Box 11"/>
        <cdr:cNvSpPr txBox="1">
          <a:spLocks xmlns:a="http://schemas.openxmlformats.org/drawingml/2006/main" noChangeArrowheads="1"/>
        </cdr:cNvSpPr>
      </cdr:nvSpPr>
      <cdr:spPr bwMode="auto">
        <a:xfrm xmlns:a="http://schemas.openxmlformats.org/drawingml/2006/main">
          <a:off x="7845891" y="1534861"/>
          <a:ext cx="1315653" cy="2775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FE</a:t>
          </a:r>
        </a:p>
      </cdr:txBody>
    </cdr:sp>
  </cdr:relSizeAnchor>
  <cdr:relSizeAnchor xmlns:cdr="http://schemas.openxmlformats.org/drawingml/2006/chartDrawing">
    <cdr:from>
      <cdr:x>0.82314</cdr:x>
      <cdr:y>0.38261</cdr:y>
    </cdr:from>
    <cdr:to>
      <cdr:x>0.8427</cdr:x>
      <cdr:y>0.41469</cdr:y>
    </cdr:to>
    <cdr:sp macro="" textlink="">
      <cdr:nvSpPr>
        <cdr:cNvPr id="1036" name="Rectangle 12"/>
        <cdr:cNvSpPr>
          <a:spLocks xmlns:a="http://schemas.openxmlformats.org/drawingml/2006/main" noChangeArrowheads="1"/>
        </cdr:cNvSpPr>
      </cdr:nvSpPr>
      <cdr:spPr bwMode="auto">
        <a:xfrm xmlns:a="http://schemas.openxmlformats.org/drawingml/2006/main">
          <a:off x="7576695" y="2146855"/>
          <a:ext cx="180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B6D99F" mc:Ignorable="a14" a14:legacySpreadsheetColorIndex="18"/>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0.37291</cdr:y>
    </cdr:from>
    <cdr:to>
      <cdr:x>0.99664</cdr:x>
      <cdr:y>0.42438</cdr:y>
    </cdr:to>
    <cdr:sp macro="" textlink="">
      <cdr:nvSpPr>
        <cdr:cNvPr id="1037" name="Text Box 13"/>
        <cdr:cNvSpPr txBox="1">
          <a:spLocks xmlns:a="http://schemas.openxmlformats.org/drawingml/2006/main" noChangeArrowheads="1"/>
        </cdr:cNvSpPr>
      </cdr:nvSpPr>
      <cdr:spPr bwMode="auto">
        <a:xfrm xmlns:a="http://schemas.openxmlformats.org/drawingml/2006/main">
          <a:off x="7858916" y="2092460"/>
          <a:ext cx="1314809" cy="2887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England PS</a:t>
          </a:r>
        </a:p>
      </cdr:txBody>
    </cdr:sp>
  </cdr:relSizeAnchor>
  <cdr:relSizeAnchor xmlns:cdr="http://schemas.openxmlformats.org/drawingml/2006/chartDrawing">
    <cdr:from>
      <cdr:x>0.82314</cdr:x>
      <cdr:y>0.47082</cdr:y>
    </cdr:from>
    <cdr:to>
      <cdr:x>0.8427</cdr:x>
      <cdr:y>0.5029</cdr:y>
    </cdr:to>
    <cdr:sp macro="" textlink="">
      <cdr:nvSpPr>
        <cdr:cNvPr id="1038" name="Rectangle 14"/>
        <cdr:cNvSpPr>
          <a:spLocks xmlns:a="http://schemas.openxmlformats.org/drawingml/2006/main" noChangeArrowheads="1"/>
        </cdr:cNvSpPr>
      </cdr:nvSpPr>
      <cdr:spPr bwMode="auto">
        <a:xfrm xmlns:a="http://schemas.openxmlformats.org/drawingml/2006/main">
          <a:off x="7576695" y="2641817"/>
          <a:ext cx="180000" cy="180000"/>
        </a:xfrm>
        <a:prstGeom xmlns:a="http://schemas.openxmlformats.org/drawingml/2006/main" prst="rect">
          <a:avLst/>
        </a:prstGeom>
        <a:solidFill xmlns:a="http://schemas.openxmlformats.org/drawingml/2006/main">
          <a:srgbClr val="1B4E83"/>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0.46137</cdr:y>
    </cdr:from>
    <cdr:to>
      <cdr:x>0.99664</cdr:x>
      <cdr:y>0.51235</cdr:y>
    </cdr:to>
    <cdr:sp macro="" textlink="">
      <cdr:nvSpPr>
        <cdr:cNvPr id="1039" name="Text Box 15"/>
        <cdr:cNvSpPr txBox="1">
          <a:spLocks xmlns:a="http://schemas.openxmlformats.org/drawingml/2006/main" noChangeArrowheads="1"/>
        </cdr:cNvSpPr>
      </cdr:nvSpPr>
      <cdr:spPr bwMode="auto">
        <a:xfrm xmlns:a="http://schemas.openxmlformats.org/drawingml/2006/main">
          <a:off x="7858916" y="2588817"/>
          <a:ext cx="1314809" cy="28600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FLS</a:t>
          </a:r>
        </a:p>
      </cdr:txBody>
    </cdr:sp>
  </cdr:relSizeAnchor>
  <cdr:relSizeAnchor xmlns:cdr="http://schemas.openxmlformats.org/drawingml/2006/chartDrawing">
    <cdr:from>
      <cdr:x>0.82314</cdr:x>
      <cdr:y>0.56468</cdr:y>
    </cdr:from>
    <cdr:to>
      <cdr:x>0.8427</cdr:x>
      <cdr:y>0.59676</cdr:y>
    </cdr:to>
    <cdr:sp macro="" textlink="">
      <cdr:nvSpPr>
        <cdr:cNvPr id="1040" name="Rectangle 16"/>
        <cdr:cNvSpPr>
          <a:spLocks xmlns:a="http://schemas.openxmlformats.org/drawingml/2006/main" noChangeArrowheads="1"/>
        </cdr:cNvSpPr>
      </cdr:nvSpPr>
      <cdr:spPr bwMode="auto">
        <a:xfrm xmlns:a="http://schemas.openxmlformats.org/drawingml/2006/main">
          <a:off x="7576695" y="3168453"/>
          <a:ext cx="180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DA6C1" mc:Ignorable="a14" a14:legacySpreadsheetColorIndex="62"/>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0.55495</cdr:y>
    </cdr:from>
    <cdr:to>
      <cdr:x>0.99664</cdr:x>
      <cdr:y>0.60648</cdr:y>
    </cdr:to>
    <cdr:sp macro="" textlink="">
      <cdr:nvSpPr>
        <cdr:cNvPr id="1041" name="Text Box 17"/>
        <cdr:cNvSpPr txBox="1">
          <a:spLocks xmlns:a="http://schemas.openxmlformats.org/drawingml/2006/main" noChangeArrowheads="1"/>
        </cdr:cNvSpPr>
      </cdr:nvSpPr>
      <cdr:spPr bwMode="auto">
        <a:xfrm xmlns:a="http://schemas.openxmlformats.org/drawingml/2006/main">
          <a:off x="7858916" y="3113884"/>
          <a:ext cx="1314809" cy="2891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Scotland PS</a:t>
          </a:r>
        </a:p>
      </cdr:txBody>
    </cdr:sp>
  </cdr:relSizeAnchor>
  <cdr:relSizeAnchor xmlns:cdr="http://schemas.openxmlformats.org/drawingml/2006/chartDrawing">
    <cdr:from>
      <cdr:x>0.82314</cdr:x>
      <cdr:y>0.655</cdr:y>
    </cdr:from>
    <cdr:to>
      <cdr:x>0.8427</cdr:x>
      <cdr:y>0.68708</cdr:y>
    </cdr:to>
    <cdr:sp macro="" textlink="">
      <cdr:nvSpPr>
        <cdr:cNvPr id="1042" name="Rectangle 18"/>
        <cdr:cNvSpPr>
          <a:spLocks xmlns:a="http://schemas.openxmlformats.org/drawingml/2006/main" noChangeArrowheads="1"/>
        </cdr:cNvSpPr>
      </cdr:nvSpPr>
      <cdr:spPr bwMode="auto">
        <a:xfrm xmlns:a="http://schemas.openxmlformats.org/drawingml/2006/main">
          <a:off x="7576695" y="3675272"/>
          <a:ext cx="180000" cy="180000"/>
        </a:xfrm>
        <a:prstGeom xmlns:a="http://schemas.openxmlformats.org/drawingml/2006/main" prst="rect">
          <a:avLst/>
        </a:prstGeom>
        <a:solidFill xmlns:a="http://schemas.openxmlformats.org/drawingml/2006/main">
          <a:srgbClr val="E32E30"/>
        </a:solidFill>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0.64764</cdr:y>
    </cdr:from>
    <cdr:to>
      <cdr:x>0.99664</cdr:x>
      <cdr:y>0.69444</cdr:y>
    </cdr:to>
    <cdr:sp macro="" textlink="">
      <cdr:nvSpPr>
        <cdr:cNvPr id="1043" name="Text Box 19"/>
        <cdr:cNvSpPr txBox="1">
          <a:spLocks xmlns:a="http://schemas.openxmlformats.org/drawingml/2006/main" noChangeArrowheads="1"/>
        </cdr:cNvSpPr>
      </cdr:nvSpPr>
      <cdr:spPr bwMode="auto">
        <a:xfrm xmlns:a="http://schemas.openxmlformats.org/drawingml/2006/main">
          <a:off x="7858916" y="3633954"/>
          <a:ext cx="1314809" cy="2626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NRW</a:t>
          </a:r>
        </a:p>
      </cdr:txBody>
    </cdr:sp>
  </cdr:relSizeAnchor>
  <cdr:relSizeAnchor xmlns:cdr="http://schemas.openxmlformats.org/drawingml/2006/chartDrawing">
    <cdr:from>
      <cdr:x>0.82314</cdr:x>
      <cdr:y>0.74471</cdr:y>
    </cdr:from>
    <cdr:to>
      <cdr:x>0.8427</cdr:x>
      <cdr:y>0.77679</cdr:y>
    </cdr:to>
    <cdr:sp macro="" textlink="">
      <cdr:nvSpPr>
        <cdr:cNvPr id="1044" name="Rectangle 20"/>
        <cdr:cNvSpPr>
          <a:spLocks xmlns:a="http://schemas.openxmlformats.org/drawingml/2006/main" noChangeArrowheads="1"/>
        </cdr:cNvSpPr>
      </cdr:nvSpPr>
      <cdr:spPr bwMode="auto">
        <a:xfrm xmlns:a="http://schemas.openxmlformats.org/drawingml/2006/main">
          <a:off x="7576695" y="4178622"/>
          <a:ext cx="180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19698" mc:Ignorable="a14" a14:legacySpreadsheetColorIndex="63"/>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5401A" mc:Ignorable="a14" a14:legacySpreadsheetColorIndex="6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0.8538</cdr:x>
      <cdr:y>0.73754</cdr:y>
    </cdr:from>
    <cdr:to>
      <cdr:x>0.99664</cdr:x>
      <cdr:y>0.78395</cdr:y>
    </cdr:to>
    <cdr:sp macro="" textlink="">
      <cdr:nvSpPr>
        <cdr:cNvPr id="1045" name="Text Box 21"/>
        <cdr:cNvSpPr txBox="1">
          <a:spLocks xmlns:a="http://schemas.openxmlformats.org/drawingml/2006/main" noChangeArrowheads="1"/>
        </cdr:cNvSpPr>
      </cdr:nvSpPr>
      <cdr:spPr bwMode="auto">
        <a:xfrm xmlns:a="http://schemas.openxmlformats.org/drawingml/2006/main">
          <a:off x="7858916" y="4138426"/>
          <a:ext cx="1314809" cy="2603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Wales PS</a:t>
          </a:r>
        </a:p>
      </cdr:txBody>
    </cdr:sp>
  </cdr:relSizeAnchor>
  <cdr:relSizeAnchor xmlns:cdr="http://schemas.openxmlformats.org/drawingml/2006/chartDrawing">
    <cdr:from>
      <cdr:x>0.85509</cdr:x>
      <cdr:y>0.82773</cdr:y>
    </cdr:from>
    <cdr:to>
      <cdr:x>0.99793</cdr:x>
      <cdr:y>0.87346</cdr:y>
    </cdr:to>
    <cdr:sp macro="" textlink="">
      <cdr:nvSpPr>
        <cdr:cNvPr id="26" name="Text Box 19"/>
        <cdr:cNvSpPr txBox="1">
          <a:spLocks xmlns:a="http://schemas.openxmlformats.org/drawingml/2006/main" noChangeArrowheads="1"/>
        </cdr:cNvSpPr>
      </cdr:nvSpPr>
      <cdr:spPr bwMode="auto">
        <a:xfrm xmlns:a="http://schemas.openxmlformats.org/drawingml/2006/main">
          <a:off x="7870751" y="4644490"/>
          <a:ext cx="1314809" cy="2565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NI FS</a:t>
          </a:r>
        </a:p>
      </cdr:txBody>
    </cdr:sp>
  </cdr:relSizeAnchor>
  <cdr:relSizeAnchor xmlns:cdr="http://schemas.openxmlformats.org/drawingml/2006/chartDrawing">
    <cdr:from>
      <cdr:x>0.82314</cdr:x>
      <cdr:y>0.9176</cdr:y>
    </cdr:from>
    <cdr:to>
      <cdr:x>0.8427</cdr:x>
      <cdr:y>0.94968</cdr:y>
    </cdr:to>
    <cdr:sp macro="" textlink="">
      <cdr:nvSpPr>
        <cdr:cNvPr id="27" name="Rectangle 26"/>
        <cdr:cNvSpPr>
          <a:spLocks xmlns:a="http://schemas.openxmlformats.org/drawingml/2006/main" noChangeArrowheads="1"/>
        </cdr:cNvSpPr>
      </cdr:nvSpPr>
      <cdr:spPr bwMode="auto">
        <a:xfrm xmlns:a="http://schemas.openxmlformats.org/drawingml/2006/main">
          <a:off x="7576695" y="5148758"/>
          <a:ext cx="180000" cy="180000"/>
        </a:xfrm>
        <a:prstGeom xmlns:a="http://schemas.openxmlformats.org/drawingml/2006/main" prst="rect">
          <a:avLst/>
        </a:prstGeom>
        <a:solidFill xmlns:a="http://schemas.openxmlformats.org/drawingml/2006/main">
          <a:srgbClr val="FFFF00"/>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dr:relSizeAnchor xmlns:cdr="http://schemas.openxmlformats.org/drawingml/2006/chartDrawing">
    <cdr:from>
      <cdr:x>0.85321</cdr:x>
      <cdr:y>0.91118</cdr:y>
    </cdr:from>
    <cdr:to>
      <cdr:x>0.99605</cdr:x>
      <cdr:y>0.95611</cdr:y>
    </cdr:to>
    <cdr:sp macro="" textlink="">
      <cdr:nvSpPr>
        <cdr:cNvPr id="28" name="Text Box 21"/>
        <cdr:cNvSpPr txBox="1">
          <a:spLocks xmlns:a="http://schemas.openxmlformats.org/drawingml/2006/main" noChangeArrowheads="1"/>
        </cdr:cNvSpPr>
      </cdr:nvSpPr>
      <cdr:spPr bwMode="auto">
        <a:xfrm xmlns:a="http://schemas.openxmlformats.org/drawingml/2006/main">
          <a:off x="7853433" y="5112687"/>
          <a:ext cx="1314809" cy="2521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0"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rPr>
            <a:t>NI PS</a:t>
          </a:r>
        </a:p>
      </cdr:txBody>
    </cdr:sp>
  </cdr:relSizeAnchor>
  <cdr:relSizeAnchor xmlns:cdr="http://schemas.openxmlformats.org/drawingml/2006/chartDrawing">
    <cdr:from>
      <cdr:x>0.82314</cdr:x>
      <cdr:y>0.83456</cdr:y>
    </cdr:from>
    <cdr:to>
      <cdr:x>0.8427</cdr:x>
      <cdr:y>0.86663</cdr:y>
    </cdr:to>
    <cdr:sp macro="" textlink="">
      <cdr:nvSpPr>
        <cdr:cNvPr id="30" name="Rectangle 29"/>
        <cdr:cNvSpPr>
          <a:spLocks xmlns:a="http://schemas.openxmlformats.org/drawingml/2006/main" noChangeArrowheads="1"/>
        </cdr:cNvSpPr>
      </cdr:nvSpPr>
      <cdr:spPr bwMode="auto">
        <a:xfrm xmlns:a="http://schemas.openxmlformats.org/drawingml/2006/main">
          <a:off x="7576695" y="4682767"/>
          <a:ext cx="180000" cy="180000"/>
        </a:xfrm>
        <a:prstGeom xmlns:a="http://schemas.openxmlformats.org/drawingml/2006/main" prst="rect">
          <a:avLst/>
        </a:prstGeom>
        <a:solidFill xmlns:a="http://schemas.openxmlformats.org/drawingml/2006/main">
          <a:srgbClr val="FF9900"/>
        </a:solidFill>
        <a:ln xmlns:a="http://schemas.openxmlformats.org/drawingml/2006/main">
          <a:noFill/>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400">
            <a:latin typeface="Verdana" panose="020B0604030504040204" pitchFamily="34" charset="0"/>
            <a:ea typeface="Verdana" panose="020B0604030504040204" pitchFamily="34" charset="0"/>
            <a:cs typeface="Verdana" panose="020B060403050404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a:extLst>
            <a:ext uri="{FF2B5EF4-FFF2-40B4-BE49-F238E27FC236}">
              <a16:creationId xmlns:a16="http://schemas.microsoft.com/office/drawing/2014/main" id="{AF05CF1C-DB74-4FBE-A22D-5DFF6759D5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F4E115CC-7EE3-4C01-9542-0612965418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9"/>
  <sheetViews>
    <sheetView tabSelected="1" workbookViewId="0"/>
  </sheetViews>
  <sheetFormatPr defaultColWidth="9" defaultRowHeight="12.75" x14ac:dyDescent="0.2"/>
  <cols>
    <col min="1" max="1" width="20.25" style="1" customWidth="1"/>
    <col min="2" max="2" width="113.75" style="1" bestFit="1" customWidth="1"/>
    <col min="3" max="3" width="17.875" style="17" bestFit="1" customWidth="1"/>
    <col min="4" max="16384" width="9" style="1"/>
  </cols>
  <sheetData>
    <row r="1" spans="1:7" x14ac:dyDescent="0.2">
      <c r="A1" s="3"/>
      <c r="B1" s="3"/>
      <c r="C1" s="4"/>
    </row>
    <row r="2" spans="1:7" x14ac:dyDescent="0.2">
      <c r="A2" s="547" t="s">
        <v>179</v>
      </c>
      <c r="B2" s="548"/>
      <c r="C2" s="548"/>
      <c r="D2" s="2"/>
      <c r="E2" s="2"/>
      <c r="F2" s="2"/>
      <c r="G2" s="2"/>
    </row>
    <row r="3" spans="1:7" x14ac:dyDescent="0.2">
      <c r="A3" s="5"/>
      <c r="B3" s="5"/>
      <c r="C3" s="6"/>
      <c r="D3" s="2"/>
      <c r="E3" s="2"/>
      <c r="F3" s="2"/>
      <c r="G3" s="2"/>
    </row>
    <row r="4" spans="1:7" x14ac:dyDescent="0.2">
      <c r="A4" s="2"/>
      <c r="B4" s="7" t="s">
        <v>5</v>
      </c>
      <c r="C4" s="7" t="s">
        <v>6</v>
      </c>
      <c r="D4" s="2"/>
      <c r="E4" s="2"/>
      <c r="F4" s="2"/>
      <c r="G4" s="2"/>
    </row>
    <row r="5" spans="1:7" x14ac:dyDescent="0.2">
      <c r="A5" s="2"/>
      <c r="B5" s="2"/>
      <c r="C5" s="8"/>
      <c r="D5" s="2"/>
      <c r="E5" s="2"/>
      <c r="F5" s="2"/>
      <c r="G5" s="2"/>
    </row>
    <row r="6" spans="1:7" x14ac:dyDescent="0.2">
      <c r="A6" s="2"/>
      <c r="B6" s="2"/>
      <c r="C6" s="8"/>
      <c r="D6" s="2"/>
      <c r="E6" s="2"/>
      <c r="F6" s="2"/>
      <c r="G6" s="2"/>
    </row>
    <row r="7" spans="1:7" x14ac:dyDescent="0.2">
      <c r="A7" s="9" t="s">
        <v>7</v>
      </c>
      <c r="B7" s="320" t="s">
        <v>245</v>
      </c>
      <c r="C7" s="112" t="s">
        <v>97</v>
      </c>
      <c r="D7" s="2"/>
      <c r="E7" s="2"/>
      <c r="F7" s="2"/>
      <c r="G7" s="2"/>
    </row>
    <row r="8" spans="1:7" x14ac:dyDescent="0.2">
      <c r="A8" s="9"/>
      <c r="B8" s="320" t="s">
        <v>246</v>
      </c>
      <c r="C8" s="112" t="s">
        <v>98</v>
      </c>
      <c r="D8" s="2"/>
      <c r="E8" s="2"/>
      <c r="F8" s="2"/>
      <c r="G8" s="2"/>
    </row>
    <row r="9" spans="1:7" x14ac:dyDescent="0.2">
      <c r="A9" s="10"/>
      <c r="B9" s="321" t="s">
        <v>305</v>
      </c>
      <c r="C9" s="112" t="s">
        <v>99</v>
      </c>
      <c r="D9" s="11"/>
      <c r="E9" s="2"/>
      <c r="F9" s="2"/>
      <c r="G9" s="2"/>
    </row>
    <row r="10" spans="1:7" ht="15" x14ac:dyDescent="0.2">
      <c r="A10" s="10"/>
      <c r="B10" s="492" t="s">
        <v>248</v>
      </c>
      <c r="C10" s="112" t="s">
        <v>100</v>
      </c>
      <c r="D10" s="12"/>
      <c r="E10" s="2"/>
      <c r="F10" s="2"/>
      <c r="G10" s="2"/>
    </row>
    <row r="11" spans="1:7" x14ac:dyDescent="0.2">
      <c r="A11" s="10"/>
      <c r="B11" s="541" t="s">
        <v>306</v>
      </c>
      <c r="C11" s="112" t="s">
        <v>101</v>
      </c>
      <c r="D11" s="2"/>
      <c r="E11" s="2"/>
      <c r="F11" s="2"/>
      <c r="G11" s="2"/>
    </row>
    <row r="12" spans="1:7" x14ac:dyDescent="0.2">
      <c r="A12" s="10"/>
      <c r="B12" s="321" t="s">
        <v>241</v>
      </c>
      <c r="C12" s="112" t="s">
        <v>102</v>
      </c>
      <c r="D12" s="2"/>
      <c r="E12" s="2"/>
      <c r="F12" s="2"/>
      <c r="G12" s="2"/>
    </row>
    <row r="13" spans="1:7" x14ac:dyDescent="0.2">
      <c r="A13" s="10"/>
      <c r="B13" s="15" t="s">
        <v>311</v>
      </c>
      <c r="C13" s="112" t="s">
        <v>103</v>
      </c>
      <c r="D13" s="2"/>
      <c r="E13" s="2"/>
      <c r="F13" s="2"/>
      <c r="G13" s="2"/>
    </row>
    <row r="14" spans="1:7" x14ac:dyDescent="0.2">
      <c r="A14" s="10"/>
      <c r="B14" s="321" t="s">
        <v>312</v>
      </c>
      <c r="C14" s="112" t="s">
        <v>104</v>
      </c>
      <c r="D14" s="2"/>
      <c r="E14" s="2"/>
      <c r="F14" s="2"/>
      <c r="G14" s="2"/>
    </row>
    <row r="15" spans="1:7" x14ac:dyDescent="0.2">
      <c r="A15" s="10"/>
      <c r="B15" s="15" t="s">
        <v>310</v>
      </c>
      <c r="C15" s="13" t="s">
        <v>105</v>
      </c>
      <c r="D15" s="2"/>
      <c r="E15" s="2"/>
      <c r="F15" s="2"/>
      <c r="G15" s="2"/>
    </row>
    <row r="16" spans="1:7" x14ac:dyDescent="0.2">
      <c r="A16" s="10"/>
      <c r="B16" s="15" t="s">
        <v>309</v>
      </c>
      <c r="C16" s="13" t="s">
        <v>106</v>
      </c>
      <c r="D16" s="2"/>
      <c r="E16" s="2"/>
      <c r="F16" s="2"/>
      <c r="G16" s="2"/>
    </row>
    <row r="17" spans="1:7" x14ac:dyDescent="0.2">
      <c r="A17" s="10"/>
      <c r="B17" s="15" t="s">
        <v>308</v>
      </c>
      <c r="C17" s="13" t="s">
        <v>264</v>
      </c>
      <c r="D17" s="2"/>
      <c r="E17" s="2"/>
      <c r="F17" s="2"/>
      <c r="G17" s="2"/>
    </row>
    <row r="18" spans="1:7" x14ac:dyDescent="0.2">
      <c r="A18" s="10"/>
      <c r="B18" s="15" t="s">
        <v>307</v>
      </c>
      <c r="C18" s="13" t="s">
        <v>324</v>
      </c>
      <c r="D18" s="2"/>
      <c r="E18" s="2"/>
      <c r="F18" s="2"/>
      <c r="G18" s="2"/>
    </row>
    <row r="19" spans="1:7" x14ac:dyDescent="0.2">
      <c r="A19" s="10"/>
      <c r="B19" s="15" t="s">
        <v>327</v>
      </c>
      <c r="C19" s="13" t="s">
        <v>325</v>
      </c>
      <c r="D19" s="2"/>
      <c r="E19" s="2"/>
      <c r="F19" s="2"/>
      <c r="G19" s="2"/>
    </row>
    <row r="20" spans="1:7" x14ac:dyDescent="0.2">
      <c r="A20" s="10"/>
      <c r="B20" s="15"/>
      <c r="C20" s="13"/>
      <c r="D20" s="2"/>
      <c r="E20" s="2"/>
      <c r="F20" s="2"/>
      <c r="G20" s="2"/>
    </row>
    <row r="21" spans="1:7" x14ac:dyDescent="0.2">
      <c r="A21" s="28" t="s">
        <v>15</v>
      </c>
      <c r="B21" s="38" t="s">
        <v>247</v>
      </c>
      <c r="C21" s="112"/>
      <c r="D21" s="2"/>
      <c r="E21" s="2"/>
      <c r="F21" s="2"/>
      <c r="G21" s="2"/>
    </row>
    <row r="22" spans="1:7" x14ac:dyDescent="0.2">
      <c r="A22" s="10"/>
      <c r="B22" s="38" t="s">
        <v>249</v>
      </c>
      <c r="C22" s="112"/>
      <c r="D22" s="14"/>
      <c r="E22" s="2"/>
      <c r="F22" s="2"/>
      <c r="G22" s="2"/>
    </row>
    <row r="23" spans="1:7" x14ac:dyDescent="0.2">
      <c r="A23" s="10"/>
      <c r="B23" s="58" t="s">
        <v>326</v>
      </c>
      <c r="C23" s="112"/>
      <c r="D23" s="14"/>
      <c r="E23" s="2"/>
      <c r="F23" s="2"/>
      <c r="G23" s="2"/>
    </row>
    <row r="24" spans="1:7" x14ac:dyDescent="0.2">
      <c r="B24" s="58" t="s">
        <v>314</v>
      </c>
      <c r="C24" s="112"/>
      <c r="D24" s="16"/>
    </row>
    <row r="25" spans="1:7" x14ac:dyDescent="0.2">
      <c r="B25" s="15" t="s">
        <v>315</v>
      </c>
      <c r="C25" s="112"/>
      <c r="D25" s="16"/>
    </row>
    <row r="26" spans="1:7" x14ac:dyDescent="0.2">
      <c r="B26" s="15" t="s">
        <v>316</v>
      </c>
      <c r="C26" s="112"/>
      <c r="D26" s="16"/>
    </row>
    <row r="27" spans="1:7" x14ac:dyDescent="0.2">
      <c r="B27" s="15" t="s">
        <v>317</v>
      </c>
      <c r="C27" s="112"/>
    </row>
    <row r="28" spans="1:7" x14ac:dyDescent="0.2">
      <c r="B28" s="15" t="s">
        <v>318</v>
      </c>
      <c r="C28" s="112"/>
    </row>
    <row r="29" spans="1:7" x14ac:dyDescent="0.2">
      <c r="B29" s="15" t="s">
        <v>313</v>
      </c>
      <c r="C29" s="112"/>
    </row>
  </sheetData>
  <mergeCells count="1">
    <mergeCell ref="A2:C2"/>
  </mergeCells>
  <phoneticPr fontId="0" type="noConversion"/>
  <hyperlinks>
    <hyperlink ref="C7" location="'Table 1'!A1" display="go to Table 1" xr:uid="{00000000-0004-0000-0000-000000000000}"/>
    <hyperlink ref="C8" location="'Table 2'!A1" display="go to Table 2" xr:uid="{00000000-0004-0000-0000-000001000000}"/>
    <hyperlink ref="C9" location="'Table 3'!A1" display="go to Table 3" xr:uid="{00000000-0004-0000-0000-000002000000}"/>
    <hyperlink ref="C10" location="'Table 4'!A1" display="go to Table 4" xr:uid="{00000000-0004-0000-0000-000003000000}"/>
    <hyperlink ref="C11" location="'Table 5'!A1" display="go to Table 5" xr:uid="{00000000-0004-0000-0000-000004000000}"/>
    <hyperlink ref="C13" location="'Table 7'!A1" display="go to Table 7" xr:uid="{00000000-0004-0000-0000-000006000000}"/>
    <hyperlink ref="C14" location="'Table 8'!A1" display="go to Table 8" xr:uid="{00000000-0004-0000-0000-000007000000}"/>
    <hyperlink ref="C15" location="'Table 9'!A1" display="go to Table 9" xr:uid="{00000000-0004-0000-0000-000008000000}"/>
    <hyperlink ref="C17" location="'Table 11'!A1" display="go to Table 10" xr:uid="{00000000-0004-0000-0000-000009000000}"/>
    <hyperlink ref="C16" location="'Table 10'!A1" display="go to Table 10" xr:uid="{25F8AB12-C3EE-4E9F-8FF8-2FCAD2C82FEC}"/>
    <hyperlink ref="C12" location="'Table 6'!A1" display="go to Table 6" xr:uid="{1C11107B-40A4-4B8F-AE7B-0B43AFBAC236}"/>
    <hyperlink ref="C18" location="'Table 12'!A1" display="go to Table 12" xr:uid="{ED54ADEB-6502-4A57-9281-3F4AE5DBB7C0}"/>
    <hyperlink ref="C19" location="'Table 17'!A1" display="go to Table 17" xr:uid="{93ABBFF9-A77F-4D68-908A-5FB67D4D0E19}"/>
  </hyperlinks>
  <pageMargins left="0.75" right="0.75" top="1" bottom="1" header="0.5" footer="0.5"/>
  <pageSetup paperSize="9" scale="5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92D050"/>
    <pageSetUpPr fitToPage="1"/>
  </sheetPr>
  <dimension ref="A1:K31"/>
  <sheetViews>
    <sheetView showGridLines="0" zoomScaleNormal="100" workbookViewId="0"/>
  </sheetViews>
  <sheetFormatPr defaultColWidth="8.75" defaultRowHeight="12.75" x14ac:dyDescent="0.2"/>
  <cols>
    <col min="1" max="1" width="9" style="435" customWidth="1"/>
    <col min="2" max="2" width="29" style="435" customWidth="1"/>
    <col min="3" max="4" width="12.625" style="435" customWidth="1"/>
    <col min="5" max="5" width="6.625" style="435" customWidth="1"/>
    <col min="6" max="6" width="12.625" style="436" customWidth="1"/>
    <col min="7" max="7" width="12.625" style="435" customWidth="1"/>
    <col min="8" max="8" width="6.625" style="435" customWidth="1"/>
    <col min="9" max="9" width="8.75" style="435" customWidth="1"/>
    <col min="10" max="10" width="10.5" style="435" bestFit="1" customWidth="1"/>
    <col min="11" max="11" width="8.75" style="437" customWidth="1"/>
    <col min="12" max="16384" width="8.75" style="435"/>
  </cols>
  <sheetData>
    <row r="1" spans="1:8" x14ac:dyDescent="0.2">
      <c r="A1" s="80"/>
    </row>
    <row r="2" spans="1:8" x14ac:dyDescent="0.2">
      <c r="A2" s="469" t="str">
        <f>Index!B12</f>
        <v>Table 6  Overdue timber at 31 March 2021</v>
      </c>
      <c r="B2" s="544"/>
      <c r="C2" s="544"/>
      <c r="D2" s="544"/>
      <c r="E2" s="544"/>
      <c r="F2" s="545"/>
    </row>
    <row r="3" spans="1:8" x14ac:dyDescent="0.2">
      <c r="B3" s="438"/>
      <c r="C3" s="438"/>
      <c r="D3" s="438"/>
      <c r="E3" s="438"/>
    </row>
    <row r="5" spans="1:8" ht="27" customHeight="1" x14ac:dyDescent="0.2">
      <c r="B5" s="627"/>
      <c r="C5" s="628" t="str">
        <f>'data input'!$C$28</f>
        <v>GB Public Forest Estate</v>
      </c>
      <c r="D5" s="629" t="s">
        <v>109</v>
      </c>
      <c r="E5" s="574"/>
      <c r="F5" s="628" t="str">
        <f>'data input'!$C$28</f>
        <v>GB Public Forest Estate</v>
      </c>
      <c r="G5" s="629" t="s">
        <v>109</v>
      </c>
      <c r="H5" s="574"/>
    </row>
    <row r="6" spans="1:8" ht="27" customHeight="1" x14ac:dyDescent="0.2">
      <c r="B6" s="630" t="s">
        <v>120</v>
      </c>
      <c r="C6" s="631" t="s">
        <v>117</v>
      </c>
      <c r="D6" s="632"/>
      <c r="E6" s="633" t="s">
        <v>12</v>
      </c>
      <c r="F6" s="631" t="s">
        <v>118</v>
      </c>
      <c r="G6" s="632"/>
      <c r="H6" s="633" t="s">
        <v>12</v>
      </c>
    </row>
    <row r="7" spans="1:8" ht="13.5" x14ac:dyDescent="0.2">
      <c r="B7" s="364" t="s">
        <v>1</v>
      </c>
      <c r="C7" s="364">
        <f>'data input'!C49</f>
        <v>1729.521</v>
      </c>
      <c r="D7" s="364">
        <f>'data input'!E49</f>
        <v>36403.48859253453</v>
      </c>
      <c r="E7" s="531">
        <f>'data input'!F49</f>
        <v>4.9067885966899105</v>
      </c>
      <c r="F7" s="365">
        <f>'data input'!D49</f>
        <v>5.0599999999999996</v>
      </c>
      <c r="G7" s="365">
        <f>'data input'!G49</f>
        <v>50.834433491862121</v>
      </c>
      <c r="H7" s="531">
        <f>'data input'!H49</f>
        <v>4.6249725989668518</v>
      </c>
    </row>
    <row r="8" spans="1:8" ht="13.5" x14ac:dyDescent="0.2">
      <c r="B8" s="364" t="s">
        <v>2</v>
      </c>
      <c r="C8" s="364">
        <f>'data input'!C58</f>
        <v>2593.634</v>
      </c>
      <c r="D8" s="364">
        <f>'data input'!E58</f>
        <v>52799.723107595077</v>
      </c>
      <c r="E8" s="531">
        <f>'data input'!F58</f>
        <v>6.0796833785395421</v>
      </c>
      <c r="F8" s="365">
        <f>'data input'!D58</f>
        <v>6.4340000000000002</v>
      </c>
      <c r="G8" s="365">
        <f>'data input'!G58</f>
        <v>70.670806229556135</v>
      </c>
      <c r="H8" s="531">
        <f>'data input'!H58</f>
        <v>5.5009943161236832</v>
      </c>
    </row>
    <row r="9" spans="1:8" ht="13.5" x14ac:dyDescent="0.2">
      <c r="B9" s="364" t="s">
        <v>3</v>
      </c>
      <c r="C9" s="364">
        <f>'data input'!C64</f>
        <v>1959.8969999999999</v>
      </c>
      <c r="D9" s="364">
        <f>'data input'!E64</f>
        <v>9349.1142846892908</v>
      </c>
      <c r="E9" s="531">
        <f>'data input'!F64</f>
        <v>12.171823307125401</v>
      </c>
      <c r="F9" s="365">
        <f>'data input'!D64</f>
        <v>4.3289999999999997</v>
      </c>
      <c r="G9" s="365">
        <f>'data input'!G64</f>
        <v>11.187361918820699</v>
      </c>
      <c r="H9" s="531">
        <f>'data input'!H64</f>
        <v>11.2828488336813</v>
      </c>
    </row>
    <row r="10" spans="1:8" x14ac:dyDescent="0.2">
      <c r="B10" s="366" t="s">
        <v>4</v>
      </c>
      <c r="C10" s="367">
        <f>'data input'!C65</f>
        <v>6283.0519999999997</v>
      </c>
      <c r="D10" s="367">
        <f>'data input'!E65</f>
        <v>98552.32598481889</v>
      </c>
      <c r="E10" s="368">
        <f>'data input'!F65</f>
        <v>3.9022780646739093</v>
      </c>
      <c r="F10" s="369">
        <f>'data input'!D65</f>
        <v>15.823</v>
      </c>
      <c r="G10" s="369">
        <f>'data input'!G65</f>
        <v>132.69260164023899</v>
      </c>
      <c r="H10" s="370">
        <f>'data input'!H65</f>
        <v>3.5535683504210316</v>
      </c>
    </row>
    <row r="12" spans="1:8" x14ac:dyDescent="0.2">
      <c r="B12" s="71"/>
    </row>
    <row r="13" spans="1:8" ht="25.5" x14ac:dyDescent="0.2">
      <c r="B13" s="627"/>
      <c r="C13" s="628" t="str">
        <f>'data input'!$C$28</f>
        <v>GB Public Forest Estate</v>
      </c>
      <c r="D13" s="629" t="s">
        <v>109</v>
      </c>
      <c r="E13" s="574"/>
      <c r="F13" s="628" t="str">
        <f>'data input'!$C$28</f>
        <v>GB Public Forest Estate</v>
      </c>
      <c r="G13" s="629" t="s">
        <v>109</v>
      </c>
      <c r="H13" s="574"/>
    </row>
    <row r="14" spans="1:8" ht="15" x14ac:dyDescent="0.2">
      <c r="B14" s="630" t="s">
        <v>120</v>
      </c>
      <c r="C14" s="634" t="s">
        <v>278</v>
      </c>
      <c r="D14" s="632"/>
      <c r="E14" s="633" t="s">
        <v>12</v>
      </c>
      <c r="F14" s="631" t="s">
        <v>117</v>
      </c>
      <c r="G14" s="632"/>
      <c r="H14" s="633" t="s">
        <v>12</v>
      </c>
    </row>
    <row r="15" spans="1:8" x14ac:dyDescent="0.2">
      <c r="B15" s="522" t="s">
        <v>1</v>
      </c>
      <c r="C15" s="517">
        <f>'data input'!D49</f>
        <v>5.0599999999999996</v>
      </c>
      <c r="D15" s="517">
        <f>'data input'!G49</f>
        <v>50.834433491862121</v>
      </c>
      <c r="E15" s="518">
        <f>'data input'!H49</f>
        <v>4.6249725989668518</v>
      </c>
      <c r="F15" s="519">
        <f>'data input'!C49</f>
        <v>1729.521</v>
      </c>
      <c r="G15" s="519">
        <f>'data input'!E49</f>
        <v>36403.48859253453</v>
      </c>
      <c r="H15" s="520">
        <f>'data input'!F49</f>
        <v>4.9067885966899105</v>
      </c>
    </row>
    <row r="16" spans="1:8" ht="13.5" x14ac:dyDescent="0.2">
      <c r="B16" s="508" t="s">
        <v>265</v>
      </c>
      <c r="C16" s="530">
        <f>'data input'!D50</f>
        <v>0.63600000000000001</v>
      </c>
      <c r="D16" s="530">
        <f>'data input'!G50</f>
        <v>3.7573524522310398</v>
      </c>
      <c r="E16" s="531">
        <f>'data input'!H50</f>
        <v>19.795795845514</v>
      </c>
      <c r="F16" s="509">
        <f>'data input'!C50</f>
        <v>240.53899999999999</v>
      </c>
      <c r="G16" s="509">
        <f>'data input'!E50</f>
        <v>2926.1002724136101</v>
      </c>
      <c r="H16" s="531">
        <f>'data input'!F50</f>
        <v>22.7010953790851</v>
      </c>
    </row>
    <row r="17" spans="2:8" ht="13.5" x14ac:dyDescent="0.2">
      <c r="B17" s="508" t="s">
        <v>266</v>
      </c>
      <c r="C17" s="530">
        <f>'data input'!D51</f>
        <v>1.6719999999999999</v>
      </c>
      <c r="D17" s="530">
        <f>'data input'!G51</f>
        <v>5.0884552383714201</v>
      </c>
      <c r="E17" s="531">
        <f>'data input'!H51</f>
        <v>18.529532257004099</v>
      </c>
      <c r="F17" s="509">
        <f>'data input'!C51</f>
        <v>642.62400000000002</v>
      </c>
      <c r="G17" s="509">
        <f>'data input'!E51</f>
        <v>3916.87645386544</v>
      </c>
      <c r="H17" s="531">
        <f>'data input'!F51</f>
        <v>21.0161625341125</v>
      </c>
    </row>
    <row r="18" spans="2:8" ht="13.5" x14ac:dyDescent="0.2">
      <c r="B18" s="508" t="s">
        <v>267</v>
      </c>
      <c r="C18" s="530">
        <f>'data input'!D52</f>
        <v>6.3E-2</v>
      </c>
      <c r="D18" s="530">
        <f>'data input'!G52</f>
        <v>4.7843269284718497</v>
      </c>
      <c r="E18" s="531">
        <f>'data input'!H52</f>
        <v>14.2349689676946</v>
      </c>
      <c r="F18" s="509">
        <f>'data input'!C52</f>
        <v>18.937999999999999</v>
      </c>
      <c r="G18" s="509">
        <f>'data input'!E52</f>
        <v>2738.4819246357101</v>
      </c>
      <c r="H18" s="531">
        <f>'data input'!F52</f>
        <v>14.775569731886399</v>
      </c>
    </row>
    <row r="19" spans="2:8" ht="13.5" x14ac:dyDescent="0.2">
      <c r="B19" s="508" t="s">
        <v>268</v>
      </c>
      <c r="C19" s="530">
        <f>'data input'!D53</f>
        <v>0.67200000000000004</v>
      </c>
      <c r="D19" s="530">
        <f>'data input'!G53</f>
        <v>2.4140065192015299</v>
      </c>
      <c r="E19" s="531">
        <f>'data input'!H53</f>
        <v>19.634041985414701</v>
      </c>
      <c r="F19" s="509">
        <f>'data input'!C53</f>
        <v>210.5</v>
      </c>
      <c r="G19" s="509">
        <f>'data input'!E53</f>
        <v>1104.8368858093702</v>
      </c>
      <c r="H19" s="531">
        <f>'data input'!F53</f>
        <v>19.701760381447599</v>
      </c>
    </row>
    <row r="20" spans="2:8" ht="13.5" x14ac:dyDescent="0.2">
      <c r="B20" s="508" t="s">
        <v>269</v>
      </c>
      <c r="C20" s="530">
        <f>'data input'!D54</f>
        <v>0.29399999999999998</v>
      </c>
      <c r="D20" s="530">
        <f>'data input'!G54</f>
        <v>5.3416632595338793</v>
      </c>
      <c r="E20" s="531">
        <f>'data input'!H54</f>
        <v>14.828461705376601</v>
      </c>
      <c r="F20" s="509">
        <f>'data input'!C54</f>
        <v>85.35</v>
      </c>
      <c r="G20" s="509">
        <f>'data input'!E54</f>
        <v>3006.22556483584</v>
      </c>
      <c r="H20" s="531">
        <f>'data input'!F54</f>
        <v>15.139435322373499</v>
      </c>
    </row>
    <row r="21" spans="2:8" ht="13.5" x14ac:dyDescent="0.2">
      <c r="B21" s="508" t="s">
        <v>270</v>
      </c>
      <c r="C21" s="530">
        <f>'data input'!D55</f>
        <v>1.133</v>
      </c>
      <c r="D21" s="530">
        <f>'data input'!G55</f>
        <v>12.246389084895901</v>
      </c>
      <c r="E21" s="531">
        <f>'data input'!H55</f>
        <v>8.5191544990386099</v>
      </c>
      <c r="F21" s="509">
        <f>'data input'!C55</f>
        <v>359.49299999999999</v>
      </c>
      <c r="G21" s="509">
        <f>'data input'!E55</f>
        <v>8583.1138304134402</v>
      </c>
      <c r="H21" s="531">
        <f>'data input'!F55</f>
        <v>8.4869498894891002</v>
      </c>
    </row>
    <row r="22" spans="2:8" ht="13.5" x14ac:dyDescent="0.2">
      <c r="B22" s="508" t="s">
        <v>271</v>
      </c>
      <c r="C22" s="530">
        <f>'data input'!D56</f>
        <v>0.55900000000000005</v>
      </c>
      <c r="D22" s="530">
        <f>'data input'!G56</f>
        <v>9.6588588122929604</v>
      </c>
      <c r="E22" s="531">
        <f>'data input'!H56</f>
        <v>9.2779236394502007</v>
      </c>
      <c r="F22" s="509">
        <f>'data input'!C56</f>
        <v>162.97</v>
      </c>
      <c r="G22" s="509">
        <f>'data input'!E56</f>
        <v>8839.0577807159698</v>
      </c>
      <c r="H22" s="531">
        <f>'data input'!F56</f>
        <v>8.94487551701671</v>
      </c>
    </row>
    <row r="23" spans="2:8" ht="13.5" x14ac:dyDescent="0.2">
      <c r="B23" s="508" t="s">
        <v>272</v>
      </c>
      <c r="C23" s="530">
        <f>'data input'!D57</f>
        <v>3.1E-2</v>
      </c>
      <c r="D23" s="530">
        <f>'data input'!G57</f>
        <v>7.5433811968635505</v>
      </c>
      <c r="E23" s="531">
        <f>'data input'!H57</f>
        <v>12.421314078443601</v>
      </c>
      <c r="F23" s="509">
        <f>'data input'!C57</f>
        <v>9.1069999999999993</v>
      </c>
      <c r="G23" s="509">
        <f>'data input'!E57</f>
        <v>5288.79587984515</v>
      </c>
      <c r="H23" s="531">
        <f>'data input'!F57</f>
        <v>13.3406323053382</v>
      </c>
    </row>
    <row r="24" spans="2:8" x14ac:dyDescent="0.2">
      <c r="B24" s="521" t="s">
        <v>2</v>
      </c>
      <c r="C24" s="517">
        <f>'data input'!D58</f>
        <v>6.4340000000000002</v>
      </c>
      <c r="D24" s="517">
        <f>'data input'!G58</f>
        <v>70.670806229556135</v>
      </c>
      <c r="E24" s="518">
        <f>'data input'!H58</f>
        <v>5.5009943161236832</v>
      </c>
      <c r="F24" s="519">
        <f>'data input'!C58</f>
        <v>2593.634</v>
      </c>
      <c r="G24" s="519">
        <f>'data input'!E58</f>
        <v>52799.723107595077</v>
      </c>
      <c r="H24" s="520">
        <f>'data input'!F58</f>
        <v>6.0796833785395421</v>
      </c>
    </row>
    <row r="25" spans="2:8" ht="13.5" x14ac:dyDescent="0.2">
      <c r="B25" s="508" t="s">
        <v>274</v>
      </c>
      <c r="C25" s="530">
        <f>'data input'!D59</f>
        <v>0.995</v>
      </c>
      <c r="D25" s="530">
        <f>'data input'!G59</f>
        <v>8.115587793429631</v>
      </c>
      <c r="E25" s="531">
        <f>'data input'!H59</f>
        <v>15.7022886653649</v>
      </c>
      <c r="F25" s="509">
        <f>'data input'!C59</f>
        <v>321.21600000000001</v>
      </c>
      <c r="G25" s="509">
        <f>'data input'!E59</f>
        <v>5831.8977172600999</v>
      </c>
      <c r="H25" s="531">
        <f>'data input'!F59</f>
        <v>16.962660822158401</v>
      </c>
    </row>
    <row r="26" spans="2:8" ht="13.5" x14ac:dyDescent="0.2">
      <c r="B26" s="508" t="s">
        <v>275</v>
      </c>
      <c r="C26" s="530">
        <f>'data input'!D60</f>
        <v>5.8000000000000003E-2</v>
      </c>
      <c r="D26" s="530">
        <f>'data input'!G60</f>
        <v>21.505783335564903</v>
      </c>
      <c r="E26" s="531">
        <f>'data input'!H60</f>
        <v>9.4800456663581194</v>
      </c>
      <c r="F26" s="509">
        <f>'data input'!C60</f>
        <v>18.335000000000001</v>
      </c>
      <c r="G26" s="509">
        <f>'data input'!E60</f>
        <v>14332.3372350505</v>
      </c>
      <c r="H26" s="531">
        <f>'data input'!F60</f>
        <v>9.8089649541200892</v>
      </c>
    </row>
    <row r="27" spans="2:8" ht="13.5" x14ac:dyDescent="0.2">
      <c r="B27" s="508" t="s">
        <v>273</v>
      </c>
      <c r="C27" s="530">
        <f>'data input'!D61</f>
        <v>0.20100000000000001</v>
      </c>
      <c r="D27" s="530">
        <f>'data input'!G61</f>
        <v>12.9383700998997</v>
      </c>
      <c r="E27" s="531">
        <f>'data input'!H61</f>
        <v>12.0297342035571</v>
      </c>
      <c r="F27" s="509">
        <f>'data input'!C61</f>
        <v>74.927000000000007</v>
      </c>
      <c r="G27" s="509">
        <f>'data input'!E61</f>
        <v>9620.6334746591092</v>
      </c>
      <c r="H27" s="531">
        <f>'data input'!F61</f>
        <v>13.588069299707</v>
      </c>
    </row>
    <row r="28" spans="2:8" ht="13.5" x14ac:dyDescent="0.2">
      <c r="B28" s="508" t="s">
        <v>276</v>
      </c>
      <c r="C28" s="530">
        <f>'data input'!D62</f>
        <v>0.52700000000000002</v>
      </c>
      <c r="D28" s="530">
        <f>'data input'!G62</f>
        <v>19.2799417174013</v>
      </c>
      <c r="E28" s="531">
        <f>'data input'!H62</f>
        <v>11.0463179196804</v>
      </c>
      <c r="F28" s="509">
        <f>'data input'!C62</f>
        <v>188.238</v>
      </c>
      <c r="G28" s="509">
        <f>'data input'!E62</f>
        <v>15250.239649512299</v>
      </c>
      <c r="H28" s="531">
        <f>'data input'!F62</f>
        <v>11.9190781510951</v>
      </c>
    </row>
    <row r="29" spans="2:8" ht="13.5" x14ac:dyDescent="0.2">
      <c r="B29" s="508" t="s">
        <v>277</v>
      </c>
      <c r="C29" s="530">
        <f>'data input'!D63</f>
        <v>4.6529999999999996</v>
      </c>
      <c r="D29" s="530">
        <f>'data input'!G63</f>
        <v>8.8311232832606095</v>
      </c>
      <c r="E29" s="531">
        <f>'data input'!H63</f>
        <v>17.4496719794165</v>
      </c>
      <c r="F29" s="509">
        <f>'data input'!C63</f>
        <v>1990.9179999999999</v>
      </c>
      <c r="G29" s="509">
        <f>'data input'!E63</f>
        <v>7764.6150311130705</v>
      </c>
      <c r="H29" s="531">
        <f>'data input'!F63</f>
        <v>19.686309487126302</v>
      </c>
    </row>
    <row r="30" spans="2:8" x14ac:dyDescent="0.2">
      <c r="B30" s="523" t="s">
        <v>3</v>
      </c>
      <c r="C30" s="517">
        <f>'data input'!D64</f>
        <v>4.3289999999999997</v>
      </c>
      <c r="D30" s="517">
        <f>'data input'!G64</f>
        <v>11.187361918820699</v>
      </c>
      <c r="E30" s="518">
        <f>'data input'!H64</f>
        <v>11.2828488336813</v>
      </c>
      <c r="F30" s="519">
        <f>'data input'!C64</f>
        <v>1959.8969999999999</v>
      </c>
      <c r="G30" s="519">
        <f>'data input'!E64</f>
        <v>9349.1142846892908</v>
      </c>
      <c r="H30" s="520">
        <f>'data input'!F64</f>
        <v>12.171823307125401</v>
      </c>
    </row>
    <row r="31" spans="2:8" x14ac:dyDescent="0.2">
      <c r="B31" s="366" t="s">
        <v>4</v>
      </c>
      <c r="C31" s="380">
        <f>'data input'!D65</f>
        <v>15.823</v>
      </c>
      <c r="D31" s="380">
        <f>'data input'!G65</f>
        <v>132.69260164023899</v>
      </c>
      <c r="E31" s="368">
        <f>'data input'!H65</f>
        <v>3.5535683504210316</v>
      </c>
      <c r="F31" s="510">
        <f>'data input'!C65</f>
        <v>6283.0519999999997</v>
      </c>
      <c r="G31" s="510">
        <f>'data input'!E65</f>
        <v>98552.32598481889</v>
      </c>
      <c r="H31" s="370">
        <f>'data input'!F65</f>
        <v>3.9022780646739093</v>
      </c>
    </row>
  </sheetData>
  <conditionalFormatting sqref="E10 H10">
    <cfRule type="cellIs" dxfId="11" priority="6" operator="greaterThan">
      <formula>25</formula>
    </cfRule>
  </conditionalFormatting>
  <conditionalFormatting sqref="E15 H15 H31 E24 E30:E31">
    <cfRule type="cellIs" dxfId="10" priority="5" operator="greaterThan">
      <formula>25</formula>
    </cfRule>
  </conditionalFormatting>
  <conditionalFormatting sqref="H24">
    <cfRule type="cellIs" dxfId="9" priority="4" operator="greaterThan">
      <formula>25</formula>
    </cfRule>
  </conditionalFormatting>
  <conditionalFormatting sqref="H30">
    <cfRule type="cellIs" dxfId="8" priority="3" operator="greaterThan">
      <formula>25</formula>
    </cfRule>
  </conditionalFormatting>
  <conditionalFormatting sqref="C25:D29 C16:D23">
    <cfRule type="cellIs" dxfId="7" priority="2" operator="lessThan">
      <formula>0.1</formula>
    </cfRule>
  </conditionalFormatting>
  <conditionalFormatting sqref="E7:E9 H7:H9 H16:H23 H25:H29 E25:E29 E16:E23">
    <cfRule type="cellIs" dxfId="6" priority="1" operator="greaterThan">
      <formula>25</formula>
    </cfRule>
  </conditionalFormatting>
  <pageMargins left="0.75" right="0.75" top="1" bottom="1" header="0.5" footer="0.5"/>
  <pageSetup paperSize="9"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1646-EA3C-4B37-B581-BF166027BB92}">
  <sheetPr codeName="Sheet13">
    <tabColor rgb="FF92D050"/>
  </sheetPr>
  <dimension ref="A2:G46"/>
  <sheetViews>
    <sheetView showGridLines="0" workbookViewId="0"/>
  </sheetViews>
  <sheetFormatPr defaultColWidth="9" defaultRowHeight="12.75" x14ac:dyDescent="0.2"/>
  <cols>
    <col min="1" max="1" width="9" style="80"/>
    <col min="2" max="2" width="15.625" style="80" customWidth="1"/>
    <col min="3" max="4" width="12.625" style="80" customWidth="1"/>
    <col min="5" max="5" width="6.625" style="80" customWidth="1"/>
    <col min="6" max="6" width="12.625" style="80" customWidth="1"/>
    <col min="7" max="16384" width="9" style="80"/>
  </cols>
  <sheetData>
    <row r="2" spans="1:6" x14ac:dyDescent="0.2">
      <c r="A2" s="442" t="str">
        <f>Index!B13</f>
        <v>Table 7  Standing volume by country and stand mean dbh class for GB</v>
      </c>
    </row>
    <row r="5" spans="1:6" ht="25.5" x14ac:dyDescent="0.2">
      <c r="B5" s="635"/>
      <c r="C5" s="628" t="str">
        <f>'data input'!$C$28</f>
        <v>GB Public Forest Estate</v>
      </c>
      <c r="D5" s="573" t="s">
        <v>109</v>
      </c>
      <c r="E5" s="636"/>
      <c r="F5" s="637" t="s">
        <v>11</v>
      </c>
    </row>
    <row r="6" spans="1:6" ht="27.75" x14ac:dyDescent="0.2">
      <c r="B6" s="638" t="s">
        <v>292</v>
      </c>
      <c r="C6" s="593" t="s">
        <v>14</v>
      </c>
      <c r="D6" s="639" t="s">
        <v>14</v>
      </c>
      <c r="E6" s="578" t="s">
        <v>12</v>
      </c>
      <c r="F6" s="640" t="s">
        <v>14</v>
      </c>
    </row>
    <row r="7" spans="1:6" x14ac:dyDescent="0.2">
      <c r="B7" s="342" t="s">
        <v>1</v>
      </c>
      <c r="C7" s="372"/>
      <c r="D7" s="372"/>
      <c r="E7" s="372"/>
      <c r="F7" s="372"/>
    </row>
    <row r="8" spans="1:6" x14ac:dyDescent="0.2">
      <c r="B8" s="373" t="s">
        <v>280</v>
      </c>
      <c r="C8" s="343">
        <f>'data input'!C491</f>
        <v>125.613</v>
      </c>
      <c r="D8" s="344">
        <f>'data input'!D491</f>
        <v>0</v>
      </c>
      <c r="E8" s="324">
        <f>'data input'!E491</f>
        <v>0</v>
      </c>
      <c r="F8" s="339">
        <f>C8+D8</f>
        <v>125.613</v>
      </c>
    </row>
    <row r="9" spans="1:6" x14ac:dyDescent="0.2">
      <c r="B9" s="373" t="s">
        <v>281</v>
      </c>
      <c r="C9" s="343">
        <f>'data input'!C492</f>
        <v>1660.8309999999999</v>
      </c>
      <c r="D9" s="344">
        <f>'data input'!D492</f>
        <v>110.869</v>
      </c>
      <c r="E9" s="324">
        <f>'data input'!E492</f>
        <v>26.733009075133634</v>
      </c>
      <c r="F9" s="339">
        <f t="shared" ref="F9:F12" si="0">C9+D9</f>
        <v>1771.6999999999998</v>
      </c>
    </row>
    <row r="10" spans="1:6" x14ac:dyDescent="0.2">
      <c r="B10" s="373" t="s">
        <v>282</v>
      </c>
      <c r="C10" s="343">
        <f>'data input'!C493</f>
        <v>5247.03</v>
      </c>
      <c r="D10" s="344">
        <f>'data input'!D493</f>
        <v>1156.4680000000001</v>
      </c>
      <c r="E10" s="324">
        <f>'data input'!E493</f>
        <v>12.423199021268001</v>
      </c>
      <c r="F10" s="339">
        <f t="shared" si="0"/>
        <v>6403.4979999999996</v>
      </c>
    </row>
    <row r="11" spans="1:6" x14ac:dyDescent="0.2">
      <c r="B11" s="373" t="s">
        <v>283</v>
      </c>
      <c r="C11" s="343">
        <f>'data input'!C494</f>
        <v>6972.2780000000002</v>
      </c>
      <c r="D11" s="344">
        <f>'data input'!D494</f>
        <v>3166.4749999999999</v>
      </c>
      <c r="E11" s="324">
        <f>'data input'!E494</f>
        <v>13.570544584919814</v>
      </c>
      <c r="F11" s="339">
        <f t="shared" si="0"/>
        <v>10138.753000000001</v>
      </c>
    </row>
    <row r="12" spans="1:6" x14ac:dyDescent="0.2">
      <c r="B12" s="373" t="s">
        <v>284</v>
      </c>
      <c r="C12" s="343">
        <f>'data input'!C495</f>
        <v>4482.4780000000001</v>
      </c>
      <c r="D12" s="344">
        <f>'data input'!D495</f>
        <v>15800.922</v>
      </c>
      <c r="E12" s="324">
        <f>'data input'!E495</f>
        <v>6.905850462194528</v>
      </c>
      <c r="F12" s="339">
        <f t="shared" si="0"/>
        <v>20283.400000000001</v>
      </c>
    </row>
    <row r="13" spans="1:6" x14ac:dyDescent="0.2">
      <c r="B13" s="373" t="s">
        <v>285</v>
      </c>
      <c r="C13" s="343">
        <f>'data input'!C496</f>
        <v>5143.2619999999997</v>
      </c>
      <c r="D13" s="344">
        <f>'data input'!D496</f>
        <v>18133.221000000001</v>
      </c>
      <c r="E13" s="324">
        <f>'data input'!E496</f>
        <v>6.664460472785513</v>
      </c>
      <c r="F13" s="339">
        <f>C13+D13</f>
        <v>23276.483</v>
      </c>
    </row>
    <row r="14" spans="1:6" x14ac:dyDescent="0.2">
      <c r="B14" s="373" t="s">
        <v>286</v>
      </c>
      <c r="C14" s="343">
        <f>'data input'!C497</f>
        <v>709.67100000000005</v>
      </c>
      <c r="D14" s="344">
        <f>'data input'!D497</f>
        <v>18915.006000000001</v>
      </c>
      <c r="E14" s="324">
        <f>'data input'!E497</f>
        <v>6.146367006821408</v>
      </c>
      <c r="F14" s="339">
        <f>C14+D14</f>
        <v>19624.677</v>
      </c>
    </row>
    <row r="15" spans="1:6" x14ac:dyDescent="0.2">
      <c r="B15" s="373" t="s">
        <v>287</v>
      </c>
      <c r="C15" s="343">
        <f>'data input'!C498</f>
        <v>196.096</v>
      </c>
      <c r="D15" s="344">
        <f>'data input'!D498</f>
        <v>5153.2129999999997</v>
      </c>
      <c r="E15" s="324">
        <f>'data input'!E498</f>
        <v>13.027528426079368</v>
      </c>
      <c r="F15" s="339">
        <f>C15+D15</f>
        <v>5349.3089999999993</v>
      </c>
    </row>
    <row r="16" spans="1:6" x14ac:dyDescent="0.2">
      <c r="B16" s="373" t="s">
        <v>288</v>
      </c>
      <c r="C16" s="343">
        <f>'data input'!C499</f>
        <v>0</v>
      </c>
      <c r="D16" s="344">
        <f>'data input'!D499</f>
        <v>2703.654</v>
      </c>
      <c r="E16" s="324">
        <f>'data input'!E499</f>
        <v>23.079402840995904</v>
      </c>
      <c r="F16" s="339">
        <f>C16+D16</f>
        <v>2703.654</v>
      </c>
    </row>
    <row r="17" spans="2:7" x14ac:dyDescent="0.2">
      <c r="B17" s="374" t="str">
        <f>'Table 3'!B13</f>
        <v>Scotland</v>
      </c>
      <c r="C17" s="375"/>
      <c r="D17" s="375"/>
      <c r="E17" s="375"/>
      <c r="F17" s="375"/>
      <c r="G17" s="443"/>
    </row>
    <row r="18" spans="2:7" x14ac:dyDescent="0.2">
      <c r="B18" s="373" t="s">
        <v>280</v>
      </c>
      <c r="C18" s="343">
        <f>'data input'!C501</f>
        <v>384.56799999999998</v>
      </c>
      <c r="D18" s="344">
        <f>'data input'!D501</f>
        <v>0</v>
      </c>
      <c r="E18" s="324">
        <f>'data input'!E501</f>
        <v>0</v>
      </c>
      <c r="F18" s="339">
        <f t="shared" ref="F18:F26" si="1">C18+D18</f>
        <v>384.56799999999998</v>
      </c>
    </row>
    <row r="19" spans="2:7" x14ac:dyDescent="0.2">
      <c r="B19" s="373" t="s">
        <v>281</v>
      </c>
      <c r="C19" s="343">
        <f>'data input'!C502</f>
        <v>5611.2879999999996</v>
      </c>
      <c r="D19" s="344">
        <f>'data input'!D502</f>
        <v>383.94900000000001</v>
      </c>
      <c r="E19" s="324">
        <f>'data input'!E502</f>
        <v>12.443464327453551</v>
      </c>
      <c r="F19" s="339">
        <f t="shared" si="1"/>
        <v>5995.2369999999992</v>
      </c>
    </row>
    <row r="20" spans="2:7" x14ac:dyDescent="0.2">
      <c r="B20" s="373" t="s">
        <v>282</v>
      </c>
      <c r="C20" s="343">
        <f>'data input'!C503</f>
        <v>20617.647000000001</v>
      </c>
      <c r="D20" s="344">
        <f>'data input'!D503</f>
        <v>8725.768</v>
      </c>
      <c r="E20" s="324">
        <f>'data input'!E503</f>
        <v>4.8487123493840061</v>
      </c>
      <c r="F20" s="339">
        <f t="shared" si="1"/>
        <v>29343.415000000001</v>
      </c>
    </row>
    <row r="21" spans="2:7" x14ac:dyDescent="0.2">
      <c r="B21" s="373" t="s">
        <v>283</v>
      </c>
      <c r="C21" s="343">
        <f>'data input'!C504</f>
        <v>37673.732000000004</v>
      </c>
      <c r="D21" s="344">
        <f>'data input'!D504</f>
        <v>26308.039000000001</v>
      </c>
      <c r="E21" s="324">
        <f>'data input'!E504</f>
        <v>5.5353145340877763</v>
      </c>
      <c r="F21" s="339">
        <f t="shared" si="1"/>
        <v>63981.771000000008</v>
      </c>
    </row>
    <row r="22" spans="2:7" x14ac:dyDescent="0.2">
      <c r="B22" s="373" t="s">
        <v>284</v>
      </c>
      <c r="C22" s="343">
        <f>'data input'!C505</f>
        <v>10508.507</v>
      </c>
      <c r="D22" s="344">
        <f>'data input'!D505</f>
        <v>85681.93</v>
      </c>
      <c r="E22" s="324">
        <f>'data input'!E505</f>
        <v>3.8740077246752422</v>
      </c>
      <c r="F22" s="339">
        <f t="shared" si="1"/>
        <v>96190.436999999991</v>
      </c>
    </row>
    <row r="23" spans="2:7" x14ac:dyDescent="0.2">
      <c r="B23" s="373" t="s">
        <v>285</v>
      </c>
      <c r="C23" s="343">
        <f>'data input'!C506</f>
        <v>4558.2870000000003</v>
      </c>
      <c r="D23" s="344">
        <f>'data input'!D506</f>
        <v>42104.627999999997</v>
      </c>
      <c r="E23" s="324">
        <f>'data input'!E506</f>
        <v>6.8380093899040792</v>
      </c>
      <c r="F23" s="339">
        <f t="shared" si="1"/>
        <v>46662.914999999994</v>
      </c>
    </row>
    <row r="24" spans="2:7" x14ac:dyDescent="0.2">
      <c r="B24" s="373" t="s">
        <v>286</v>
      </c>
      <c r="C24" s="343">
        <f>'data input'!C507</f>
        <v>421.04500000000002</v>
      </c>
      <c r="D24" s="344">
        <f>'data input'!D507</f>
        <v>19634.988000000001</v>
      </c>
      <c r="E24" s="324">
        <f>'data input'!E507</f>
        <v>8.786962649941918</v>
      </c>
      <c r="F24" s="339">
        <f t="shared" si="1"/>
        <v>20056.032999999999</v>
      </c>
    </row>
    <row r="25" spans="2:7" x14ac:dyDescent="0.2">
      <c r="B25" s="373" t="s">
        <v>287</v>
      </c>
      <c r="C25" s="343">
        <f>'data input'!C508</f>
        <v>69.566999999999993</v>
      </c>
      <c r="D25" s="344">
        <f>'data input'!D508</f>
        <v>3466.2249999999999</v>
      </c>
      <c r="E25" s="324">
        <f>'data input'!E508</f>
        <v>15.092079938217584</v>
      </c>
      <c r="F25" s="339">
        <f t="shared" si="1"/>
        <v>3535.7919999999999</v>
      </c>
    </row>
    <row r="26" spans="2:7" x14ac:dyDescent="0.2">
      <c r="B26" s="373" t="s">
        <v>288</v>
      </c>
      <c r="C26" s="343">
        <f>'data input'!C509</f>
        <v>0</v>
      </c>
      <c r="D26" s="344">
        <f>'data input'!D509</f>
        <v>1655.4590000000001</v>
      </c>
      <c r="E26" s="324">
        <f>'data input'!E509</f>
        <v>33.243662603408339</v>
      </c>
      <c r="F26" s="339">
        <f t="shared" si="1"/>
        <v>1655.4590000000001</v>
      </c>
    </row>
    <row r="27" spans="2:7" x14ac:dyDescent="0.2">
      <c r="B27" s="376" t="str">
        <f>'Table 3'!B19</f>
        <v>Wales</v>
      </c>
      <c r="C27" s="377"/>
      <c r="D27" s="377"/>
      <c r="E27" s="377"/>
      <c r="F27" s="377"/>
    </row>
    <row r="28" spans="2:7" x14ac:dyDescent="0.2">
      <c r="B28" s="373" t="s">
        <v>280</v>
      </c>
      <c r="C28" s="343">
        <f>'data input'!C511</f>
        <v>94.444999999999993</v>
      </c>
      <c r="D28" s="344">
        <f>'data input'!D511</f>
        <v>0</v>
      </c>
      <c r="E28" s="324">
        <f>'data input'!E511</f>
        <v>0</v>
      </c>
      <c r="F28" s="339">
        <f t="shared" ref="F28:F36" si="2">C28+D28</f>
        <v>94.444999999999993</v>
      </c>
    </row>
    <row r="29" spans="2:7" x14ac:dyDescent="0.2">
      <c r="B29" s="373" t="s">
        <v>281</v>
      </c>
      <c r="C29" s="343">
        <f>'data input'!C512</f>
        <v>1054.0909999999999</v>
      </c>
      <c r="D29" s="344">
        <f>'data input'!D512</f>
        <v>37.503999999999998</v>
      </c>
      <c r="E29" s="324">
        <f>'data input'!E512</f>
        <v>21.29</v>
      </c>
      <c r="F29" s="339">
        <f t="shared" si="2"/>
        <v>1091.5949999999998</v>
      </c>
    </row>
    <row r="30" spans="2:7" x14ac:dyDescent="0.2">
      <c r="B30" s="373" t="s">
        <v>282</v>
      </c>
      <c r="C30" s="343">
        <f>'data input'!C513</f>
        <v>4445.7150000000001</v>
      </c>
      <c r="D30" s="344">
        <f>'data input'!D513</f>
        <v>805.10799999999995</v>
      </c>
      <c r="E30" s="324">
        <f>'data input'!E513</f>
        <v>15.61</v>
      </c>
      <c r="F30" s="339">
        <f t="shared" si="2"/>
        <v>5250.8230000000003</v>
      </c>
    </row>
    <row r="31" spans="2:7" x14ac:dyDescent="0.2">
      <c r="B31" s="373" t="s">
        <v>283</v>
      </c>
      <c r="C31" s="343">
        <f>'data input'!C514</f>
        <v>8229.2860000000001</v>
      </c>
      <c r="D31" s="344">
        <f>'data input'!D514</f>
        <v>2520.8789999999999</v>
      </c>
      <c r="E31" s="324">
        <f>'data input'!E514</f>
        <v>16.96</v>
      </c>
      <c r="F31" s="339">
        <f t="shared" si="2"/>
        <v>10750.165000000001</v>
      </c>
    </row>
    <row r="32" spans="2:7" x14ac:dyDescent="0.2">
      <c r="B32" s="373" t="s">
        <v>284</v>
      </c>
      <c r="C32" s="343">
        <f>'data input'!C515</f>
        <v>3830.6469999999999</v>
      </c>
      <c r="D32" s="344">
        <f>'data input'!D515</f>
        <v>5707.5690000000004</v>
      </c>
      <c r="E32" s="324">
        <f>'data input'!E515</f>
        <v>12.87</v>
      </c>
      <c r="F32" s="339">
        <f t="shared" si="2"/>
        <v>9538.2160000000003</v>
      </c>
    </row>
    <row r="33" spans="2:6" x14ac:dyDescent="0.2">
      <c r="B33" s="373" t="s">
        <v>285</v>
      </c>
      <c r="C33" s="343">
        <f>'data input'!C516</f>
        <v>2023.221</v>
      </c>
      <c r="D33" s="344">
        <f>'data input'!D516</f>
        <v>5372.2860000000001</v>
      </c>
      <c r="E33" s="324">
        <f>'data input'!E516</f>
        <v>16.45</v>
      </c>
      <c r="F33" s="339">
        <f t="shared" si="2"/>
        <v>7395.5069999999996</v>
      </c>
    </row>
    <row r="34" spans="2:6" x14ac:dyDescent="0.2">
      <c r="B34" s="373" t="s">
        <v>286</v>
      </c>
      <c r="C34" s="343">
        <f>'data input'!C517</f>
        <v>223.24</v>
      </c>
      <c r="D34" s="344">
        <f>'data input'!D517</f>
        <v>4228.7460000000001</v>
      </c>
      <c r="E34" s="324">
        <f>'data input'!E517</f>
        <v>19.21</v>
      </c>
      <c r="F34" s="339">
        <f t="shared" si="2"/>
        <v>4451.9859999999999</v>
      </c>
    </row>
    <row r="35" spans="2:6" x14ac:dyDescent="0.2">
      <c r="B35" s="373" t="s">
        <v>287</v>
      </c>
      <c r="C35" s="343">
        <f>'data input'!C518</f>
        <v>49.002000000000002</v>
      </c>
      <c r="D35" s="344">
        <f>'data input'!D518</f>
        <v>1031.6849999999999</v>
      </c>
      <c r="E35" s="324">
        <f>'data input'!E518</f>
        <v>38.04</v>
      </c>
      <c r="F35" s="339">
        <f t="shared" si="2"/>
        <v>1080.6869999999999</v>
      </c>
    </row>
    <row r="36" spans="2:6" x14ac:dyDescent="0.2">
      <c r="B36" s="373" t="s">
        <v>288</v>
      </c>
      <c r="C36" s="343">
        <f>'data input'!C519</f>
        <v>0</v>
      </c>
      <c r="D36" s="344">
        <f>'data input'!D519</f>
        <v>122.735</v>
      </c>
      <c r="E36" s="324">
        <f>'data input'!E519</f>
        <v>90.37</v>
      </c>
      <c r="F36" s="339">
        <f t="shared" si="2"/>
        <v>122.735</v>
      </c>
    </row>
    <row r="37" spans="2:6" x14ac:dyDescent="0.2">
      <c r="B37" s="655" t="str">
        <f>'Table 3'!B25</f>
        <v>Great Britain</v>
      </c>
      <c r="C37" s="656"/>
      <c r="D37" s="656"/>
      <c r="E37" s="656"/>
      <c r="F37" s="656"/>
    </row>
    <row r="38" spans="2:6" x14ac:dyDescent="0.2">
      <c r="B38" s="373" t="s">
        <v>280</v>
      </c>
      <c r="C38" s="343">
        <f>'data input'!C521</f>
        <v>604.62599999999998</v>
      </c>
      <c r="D38" s="344">
        <f>'data input'!D521</f>
        <v>0</v>
      </c>
      <c r="E38" s="324">
        <f>'data input'!E521</f>
        <v>0</v>
      </c>
      <c r="F38" s="339">
        <f>C38+D38</f>
        <v>604.62599999999998</v>
      </c>
    </row>
    <row r="39" spans="2:6" x14ac:dyDescent="0.2">
      <c r="B39" s="373" t="s">
        <v>281</v>
      </c>
      <c r="C39" s="343">
        <f>'data input'!C522</f>
        <v>8326.2099999999991</v>
      </c>
      <c r="D39" s="344">
        <f>'data input'!D522</f>
        <v>532.322</v>
      </c>
      <c r="E39" s="324">
        <f>'data input'!E522</f>
        <v>10.667853596475133</v>
      </c>
      <c r="F39" s="339">
        <f t="shared" ref="F39:F42" si="3">C39+D39</f>
        <v>8858.5319999999992</v>
      </c>
    </row>
    <row r="40" spans="2:6" x14ac:dyDescent="0.2">
      <c r="B40" s="373" t="s">
        <v>282</v>
      </c>
      <c r="C40" s="343">
        <f>'data input'!C523</f>
        <v>30310.392</v>
      </c>
      <c r="D40" s="344">
        <f>'data input'!D523</f>
        <v>10687.343999999999</v>
      </c>
      <c r="E40" s="324">
        <f>'data input'!E523</f>
        <v>4.3430244344705144</v>
      </c>
      <c r="F40" s="339">
        <f t="shared" si="3"/>
        <v>40997.735999999997</v>
      </c>
    </row>
    <row r="41" spans="2:6" x14ac:dyDescent="0.2">
      <c r="B41" s="373" t="s">
        <v>283</v>
      </c>
      <c r="C41" s="343">
        <f>'data input'!C524</f>
        <v>52875.296000000002</v>
      </c>
      <c r="D41" s="344">
        <f>'data input'!D524</f>
        <v>31995.393</v>
      </c>
      <c r="E41" s="324">
        <f>'data input'!E524</f>
        <v>4.9299492387130845</v>
      </c>
      <c r="F41" s="339">
        <f t="shared" si="3"/>
        <v>84870.688999999998</v>
      </c>
    </row>
    <row r="42" spans="2:6" x14ac:dyDescent="0.2">
      <c r="B42" s="373" t="s">
        <v>284</v>
      </c>
      <c r="C42" s="343">
        <f>'data input'!C525</f>
        <v>18821.632000000001</v>
      </c>
      <c r="D42" s="344">
        <f>'data input'!D525</f>
        <v>107190.421</v>
      </c>
      <c r="E42" s="324">
        <f>'data input'!E525</f>
        <v>3.3309515296904713</v>
      </c>
      <c r="F42" s="339">
        <f t="shared" si="3"/>
        <v>126012.053</v>
      </c>
    </row>
    <row r="43" spans="2:6" x14ac:dyDescent="0.2">
      <c r="B43" s="373" t="s">
        <v>285</v>
      </c>
      <c r="C43" s="343">
        <f>'data input'!C526</f>
        <v>11724.77</v>
      </c>
      <c r="D43" s="344">
        <f>'data input'!D526</f>
        <v>65610.134999999995</v>
      </c>
      <c r="E43" s="324">
        <f>'data input'!E526</f>
        <v>4.9460520691654084</v>
      </c>
      <c r="F43" s="339">
        <f t="shared" ref="F43:F45" si="4">C43+D43</f>
        <v>77334.904999999999</v>
      </c>
    </row>
    <row r="44" spans="2:6" x14ac:dyDescent="0.2">
      <c r="B44" s="373" t="s">
        <v>286</v>
      </c>
      <c r="C44" s="343">
        <f>'data input'!C527</f>
        <v>1353.9559999999999</v>
      </c>
      <c r="D44" s="344">
        <f>'data input'!D527</f>
        <v>42778.74</v>
      </c>
      <c r="E44" s="324">
        <f>'data input'!E527</f>
        <v>5.2208990000977522</v>
      </c>
      <c r="F44" s="339">
        <f t="shared" si="4"/>
        <v>44132.695999999996</v>
      </c>
    </row>
    <row r="45" spans="2:6" x14ac:dyDescent="0.2">
      <c r="B45" s="373" t="s">
        <v>287</v>
      </c>
      <c r="C45" s="343">
        <f>'data input'!C528</f>
        <v>314.66500000000002</v>
      </c>
      <c r="D45" s="344">
        <f>'data input'!D528</f>
        <v>9651.1229999999996</v>
      </c>
      <c r="E45" s="324">
        <f>'data input'!E528</f>
        <v>9.7109425955961886</v>
      </c>
      <c r="F45" s="339">
        <f t="shared" si="4"/>
        <v>9965.7880000000005</v>
      </c>
    </row>
    <row r="46" spans="2:6" x14ac:dyDescent="0.2">
      <c r="B46" s="373" t="s">
        <v>288</v>
      </c>
      <c r="C46" s="343">
        <f>'data input'!C529</f>
        <v>0</v>
      </c>
      <c r="D46" s="344">
        <f>'data input'!D529</f>
        <v>4481.848</v>
      </c>
      <c r="E46" s="324">
        <f>'data input'!E522</f>
        <v>10.667853596475133</v>
      </c>
      <c r="F46" s="339">
        <f>C46+D46</f>
        <v>4481.848</v>
      </c>
    </row>
  </sheetData>
  <conditionalFormatting sqref="E8:E46">
    <cfRule type="cellIs" dxfId="5" priority="1" operator="greaterThan">
      <formula>25</formula>
    </cfRule>
  </conditionalFormatting>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92D050"/>
    <pageSetUpPr fitToPage="1"/>
  </sheetPr>
  <dimension ref="A1:I10"/>
  <sheetViews>
    <sheetView showGridLines="0" zoomScaleNormal="100" workbookViewId="0"/>
  </sheetViews>
  <sheetFormatPr defaultColWidth="8.75" defaultRowHeight="12.75" x14ac:dyDescent="0.2"/>
  <cols>
    <col min="1" max="1" width="9" style="435" customWidth="1"/>
    <col min="2" max="2" width="15.625" style="435" customWidth="1"/>
    <col min="3" max="3" width="12.625" style="436" customWidth="1"/>
    <col min="4" max="4" width="12.625" style="435" customWidth="1"/>
    <col min="5" max="5" width="6.625" style="435" customWidth="1"/>
    <col min="6" max="6" width="12.625" style="436" customWidth="1"/>
    <col min="7" max="7" width="8.75" style="435" customWidth="1"/>
    <col min="8" max="8" width="10.5" style="435" bestFit="1" customWidth="1"/>
    <col min="9" max="9" width="8.75" style="437" customWidth="1"/>
    <col min="10" max="16384" width="8.75" style="435"/>
  </cols>
  <sheetData>
    <row r="1" spans="1:6" x14ac:dyDescent="0.2">
      <c r="A1" s="80"/>
    </row>
    <row r="2" spans="1:6" x14ac:dyDescent="0.2">
      <c r="A2" s="469" t="str">
        <f>Index!B14</f>
        <v>Table 8  Clearfelled area at 31 March 2021</v>
      </c>
      <c r="B2" s="544"/>
      <c r="C2" s="545"/>
      <c r="D2" s="546"/>
      <c r="E2" s="546"/>
      <c r="F2" s="545"/>
    </row>
    <row r="3" spans="1:6" x14ac:dyDescent="0.2">
      <c r="B3" s="438"/>
    </row>
    <row r="5" spans="1:6" ht="26.25" customHeight="1" x14ac:dyDescent="0.2">
      <c r="B5" s="630"/>
      <c r="C5" s="628" t="str">
        <f>'data input'!$C$28</f>
        <v>GB Public Forest Estate</v>
      </c>
      <c r="D5" s="629" t="s">
        <v>109</v>
      </c>
      <c r="E5" s="574"/>
      <c r="F5" s="641" t="s">
        <v>11</v>
      </c>
    </row>
    <row r="6" spans="1:6" ht="27" customHeight="1" x14ac:dyDescent="0.2">
      <c r="B6" s="630" t="s">
        <v>119</v>
      </c>
      <c r="C6" s="642" t="s">
        <v>118</v>
      </c>
      <c r="D6" s="643"/>
      <c r="E6" s="633" t="s">
        <v>12</v>
      </c>
      <c r="F6" s="644" t="s">
        <v>16</v>
      </c>
    </row>
    <row r="7" spans="1:6" ht="13.5" x14ac:dyDescent="0.2">
      <c r="B7" s="364" t="s">
        <v>1</v>
      </c>
      <c r="C7" s="530">
        <f>'data input'!Q34</f>
        <v>8.2546300000000006</v>
      </c>
      <c r="D7" s="530">
        <f>'data input'!R34</f>
        <v>8.8661199999999987</v>
      </c>
      <c r="E7" s="531">
        <f>'data input'!S34</f>
        <v>12.036226209071909</v>
      </c>
      <c r="F7" s="530">
        <f t="shared" ref="F7" si="0">C7+D7</f>
        <v>17.120750000000001</v>
      </c>
    </row>
    <row r="8" spans="1:6" ht="13.5" x14ac:dyDescent="0.2">
      <c r="B8" s="364" t="s">
        <v>2</v>
      </c>
      <c r="C8" s="530">
        <f>'data input'!Q35</f>
        <v>39.123380000000004</v>
      </c>
      <c r="D8" s="530">
        <f>'data input'!R35</f>
        <v>42.734250000000003</v>
      </c>
      <c r="E8" s="531">
        <f>'data input'!S35</f>
        <v>5.9454799891316492</v>
      </c>
      <c r="F8" s="530">
        <f t="shared" ref="F8:F9" si="1">C8+D8</f>
        <v>81.85763</v>
      </c>
    </row>
    <row r="9" spans="1:6" ht="13.5" x14ac:dyDescent="0.2">
      <c r="B9" s="364" t="s">
        <v>3</v>
      </c>
      <c r="C9" s="530">
        <f>'data input'!Q36</f>
        <v>5.0056200000000004</v>
      </c>
      <c r="D9" s="530">
        <f>'data input'!R36</f>
        <v>2.2042800000000002</v>
      </c>
      <c r="E9" s="531">
        <f>'data input'!S36</f>
        <v>20.79</v>
      </c>
      <c r="F9" s="530">
        <f t="shared" si="1"/>
        <v>7.2099000000000011</v>
      </c>
    </row>
    <row r="10" spans="1:6" x14ac:dyDescent="0.2">
      <c r="B10" s="366" t="s">
        <v>4</v>
      </c>
      <c r="C10" s="369">
        <f>'data input'!Q37</f>
        <v>52.383630000000004</v>
      </c>
      <c r="D10" s="369">
        <f>'data input'!R37</f>
        <v>53.804649999999995</v>
      </c>
      <c r="E10" s="370">
        <f>'data input'!S37</f>
        <v>5.1921342194870608</v>
      </c>
      <c r="F10" s="371">
        <f>C10+D10</f>
        <v>106.18827999999999</v>
      </c>
    </row>
  </sheetData>
  <phoneticPr fontId="12" type="noConversion"/>
  <conditionalFormatting sqref="E10">
    <cfRule type="cellIs" dxfId="4" priority="3" operator="greaterThan">
      <formula>25</formula>
    </cfRule>
  </conditionalFormatting>
  <conditionalFormatting sqref="E7:E9">
    <cfRule type="cellIs" dxfId="3" priority="2" operator="greaterThan">
      <formula>25</formula>
    </cfRule>
  </conditionalFormatting>
  <conditionalFormatting sqref="F7:F9 C7:D9">
    <cfRule type="cellIs" dxfId="2" priority="1" operator="lessThan">
      <formula>0.1</formula>
    </cfRule>
  </conditionalFormatting>
  <pageMargins left="0.75" right="0.75" top="1" bottom="1" header="0.5" footer="0.5"/>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92D050"/>
  </sheetPr>
  <dimension ref="A2:G30"/>
  <sheetViews>
    <sheetView showGridLines="0" workbookViewId="0"/>
  </sheetViews>
  <sheetFormatPr defaultColWidth="9" defaultRowHeight="12.75" x14ac:dyDescent="0.2"/>
  <cols>
    <col min="1" max="1" width="9" style="80"/>
    <col min="2" max="2" width="15.625" style="80" customWidth="1"/>
    <col min="3" max="4" width="12.625" style="80" customWidth="1"/>
    <col min="5" max="5" width="6.625" style="80" customWidth="1"/>
    <col min="6" max="6" width="12.625" style="80" customWidth="1"/>
    <col min="7" max="16384" width="9" style="80"/>
  </cols>
  <sheetData>
    <row r="2" spans="1:7" x14ac:dyDescent="0.2">
      <c r="A2" s="442" t="str">
        <f>Index!B15</f>
        <v>Table 9  25-year forecast of coniferous standing volume; average annual volumes within periods</v>
      </c>
    </row>
    <row r="5" spans="1:7" ht="25.5" x14ac:dyDescent="0.2">
      <c r="B5" s="635"/>
      <c r="C5" s="628" t="str">
        <f>'data input'!$C$28</f>
        <v>GB Public Forest Estate</v>
      </c>
      <c r="D5" s="573" t="s">
        <v>109</v>
      </c>
      <c r="E5" s="636"/>
      <c r="F5" s="637" t="s">
        <v>11</v>
      </c>
    </row>
    <row r="6" spans="1:7" ht="27.75" x14ac:dyDescent="0.2">
      <c r="B6" s="638" t="s">
        <v>121</v>
      </c>
      <c r="C6" s="593" t="s">
        <v>14</v>
      </c>
      <c r="D6" s="639" t="s">
        <v>14</v>
      </c>
      <c r="E6" s="578" t="s">
        <v>12</v>
      </c>
      <c r="F6" s="640" t="s">
        <v>14</v>
      </c>
    </row>
    <row r="7" spans="1:7" x14ac:dyDescent="0.2">
      <c r="B7" s="342" t="s">
        <v>1</v>
      </c>
      <c r="C7" s="372"/>
      <c r="D7" s="372"/>
      <c r="E7" s="372"/>
      <c r="F7" s="372"/>
    </row>
    <row r="8" spans="1:7" x14ac:dyDescent="0.2">
      <c r="B8" s="373" t="str">
        <f>'Table 3'!B8</f>
        <v>2022–26</v>
      </c>
      <c r="C8" s="343">
        <f>'data input'!C239</f>
        <v>26107.323</v>
      </c>
      <c r="D8" s="344">
        <f>'data input'!E239</f>
        <v>64288.188000000002</v>
      </c>
      <c r="E8" s="324">
        <f>'data input'!F239</f>
        <v>2.9137395915621509</v>
      </c>
      <c r="F8" s="339">
        <f>C8+D8</f>
        <v>90395.510999999999</v>
      </c>
    </row>
    <row r="9" spans="1:7" x14ac:dyDescent="0.2">
      <c r="B9" s="373" t="str">
        <f>'Table 3'!B9</f>
        <v>2027–31</v>
      </c>
      <c r="C9" s="343">
        <f>'data input'!C240</f>
        <v>25984.607</v>
      </c>
      <c r="D9" s="344">
        <f>'data input'!E240</f>
        <v>60880.436999999998</v>
      </c>
      <c r="E9" s="324">
        <f>'data input'!F240</f>
        <v>3.0308522951791184</v>
      </c>
      <c r="F9" s="339">
        <f>C9+D9</f>
        <v>86865.043999999994</v>
      </c>
    </row>
    <row r="10" spans="1:7" x14ac:dyDescent="0.2">
      <c r="B10" s="373" t="str">
        <f>'Table 3'!B10</f>
        <v>2032–36</v>
      </c>
      <c r="C10" s="343">
        <f>'data input'!C241</f>
        <v>25598.757000000001</v>
      </c>
      <c r="D10" s="344">
        <f>'data input'!E241</f>
        <v>57183.998</v>
      </c>
      <c r="E10" s="324">
        <f>'data input'!F241</f>
        <v>3.2480805535721675</v>
      </c>
      <c r="F10" s="339">
        <f>C10+D10</f>
        <v>82782.755000000005</v>
      </c>
    </row>
    <row r="11" spans="1:7" x14ac:dyDescent="0.2">
      <c r="B11" s="373" t="str">
        <f>'Table 3'!B11</f>
        <v>2037–41</v>
      </c>
      <c r="C11" s="343">
        <f>'data input'!C242</f>
        <v>25536.348000000002</v>
      </c>
      <c r="D11" s="344">
        <f>'data input'!E242</f>
        <v>53419.654000000002</v>
      </c>
      <c r="E11" s="324">
        <f>'data input'!F242</f>
        <v>3.3996458328287473</v>
      </c>
      <c r="F11" s="339">
        <f>C11+D11</f>
        <v>78956.002000000008</v>
      </c>
    </row>
    <row r="12" spans="1:7" x14ac:dyDescent="0.2">
      <c r="B12" s="373" t="str">
        <f>'Table 3'!B12</f>
        <v>2042–46</v>
      </c>
      <c r="C12" s="343">
        <f>'data input'!C243</f>
        <v>25510.934000000001</v>
      </c>
      <c r="D12" s="344">
        <f>'data input'!E243</f>
        <v>51008.98</v>
      </c>
      <c r="E12" s="324">
        <f>'data input'!F243</f>
        <v>3.5037117242972431</v>
      </c>
      <c r="F12" s="339">
        <f>C12+D12</f>
        <v>76519.914000000004</v>
      </c>
    </row>
    <row r="13" spans="1:7" x14ac:dyDescent="0.2">
      <c r="B13" s="374" t="str">
        <f>'Table 3'!B13</f>
        <v>Scotland</v>
      </c>
      <c r="C13" s="375"/>
      <c r="D13" s="375"/>
      <c r="E13" s="375"/>
      <c r="F13" s="375"/>
      <c r="G13" s="443"/>
    </row>
    <row r="14" spans="1:7" x14ac:dyDescent="0.2">
      <c r="B14" s="373" t="str">
        <f>'Table 3'!B14</f>
        <v>2022–26</v>
      </c>
      <c r="C14" s="343">
        <f>'data input'!C245</f>
        <v>74166.104000000007</v>
      </c>
      <c r="D14" s="344">
        <f>'data input'!E245</f>
        <v>196335.52600000001</v>
      </c>
      <c r="E14" s="324">
        <f>'data input'!F245</f>
        <v>1.796074905040997</v>
      </c>
      <c r="F14" s="339">
        <f t="shared" ref="F14:F18" si="0">C14+D14</f>
        <v>270501.63</v>
      </c>
    </row>
    <row r="15" spans="1:7" x14ac:dyDescent="0.2">
      <c r="B15" s="373" t="str">
        <f>'Table 3'!B15</f>
        <v>2027–31</v>
      </c>
      <c r="C15" s="343">
        <f>'data input'!C246</f>
        <v>68914.379000000001</v>
      </c>
      <c r="D15" s="344">
        <f>'data input'!E246</f>
        <v>198778.473</v>
      </c>
      <c r="E15" s="324">
        <f>'data input'!F246</f>
        <v>1.8141140233263366</v>
      </c>
      <c r="F15" s="339">
        <f t="shared" si="0"/>
        <v>267692.85200000001</v>
      </c>
    </row>
    <row r="16" spans="1:7" x14ac:dyDescent="0.2">
      <c r="B16" s="373" t="str">
        <f>'Table 3'!B16</f>
        <v>2032–36</v>
      </c>
      <c r="C16" s="343">
        <f>'data input'!C247</f>
        <v>65699.081999999995</v>
      </c>
      <c r="D16" s="344">
        <f>'data input'!E247</f>
        <v>192534.916</v>
      </c>
      <c r="E16" s="324">
        <f>'data input'!F247</f>
        <v>1.9861302467045279</v>
      </c>
      <c r="F16" s="339">
        <f t="shared" si="0"/>
        <v>258233.99799999999</v>
      </c>
    </row>
    <row r="17" spans="2:6" x14ac:dyDescent="0.2">
      <c r="B17" s="373" t="str">
        <f>'Table 3'!B17</f>
        <v>2037–41</v>
      </c>
      <c r="C17" s="343">
        <f>'data input'!C248</f>
        <v>65158.703000000001</v>
      </c>
      <c r="D17" s="344">
        <f>'data input'!E248</f>
        <v>182363.87400000001</v>
      </c>
      <c r="E17" s="324">
        <f>'data input'!F248</f>
        <v>2.1241720526945809</v>
      </c>
      <c r="F17" s="339">
        <f t="shared" si="0"/>
        <v>247522.57700000002</v>
      </c>
    </row>
    <row r="18" spans="2:6" x14ac:dyDescent="0.2">
      <c r="B18" s="373" t="str">
        <f>'Table 3'!B18</f>
        <v>2042–46</v>
      </c>
      <c r="C18" s="343">
        <f>'data input'!C249</f>
        <v>65577.790999999997</v>
      </c>
      <c r="D18" s="344">
        <f>'data input'!E249</f>
        <v>171933.459</v>
      </c>
      <c r="E18" s="324">
        <f>'data input'!F249</f>
        <v>2.2421965645022155</v>
      </c>
      <c r="F18" s="339">
        <f t="shared" si="0"/>
        <v>237511.25</v>
      </c>
    </row>
    <row r="19" spans="2:6" x14ac:dyDescent="0.2">
      <c r="B19" s="376" t="str">
        <f>'Table 3'!B19</f>
        <v>Wales</v>
      </c>
      <c r="C19" s="377"/>
      <c r="D19" s="377"/>
      <c r="E19" s="377"/>
      <c r="F19" s="377"/>
    </row>
    <row r="20" spans="2:6" x14ac:dyDescent="0.2">
      <c r="B20" s="373" t="str">
        <f>'Table 3'!B20</f>
        <v>2022–26</v>
      </c>
      <c r="C20" s="343">
        <f>'data input'!C251</f>
        <v>18811.628000000001</v>
      </c>
      <c r="D20" s="344">
        <f>'data input'!E251</f>
        <v>19827.281999999999</v>
      </c>
      <c r="E20" s="324">
        <f>'data input'!F251</f>
        <v>5.47</v>
      </c>
      <c r="F20" s="339">
        <f t="shared" ref="F20:F24" si="1">C20+D20</f>
        <v>38638.910000000003</v>
      </c>
    </row>
    <row r="21" spans="2:6" x14ac:dyDescent="0.2">
      <c r="B21" s="373" t="str">
        <f>'Table 3'!B21</f>
        <v>2027–31</v>
      </c>
      <c r="C21" s="343">
        <f>'data input'!C252</f>
        <v>17707.607</v>
      </c>
      <c r="D21" s="344">
        <f>'data input'!E252</f>
        <v>19089.103999999999</v>
      </c>
      <c r="E21" s="324">
        <f>'data input'!F252</f>
        <v>5.6499999999999995</v>
      </c>
      <c r="F21" s="339">
        <f t="shared" si="1"/>
        <v>36796.710999999996</v>
      </c>
    </row>
    <row r="22" spans="2:6" x14ac:dyDescent="0.2">
      <c r="B22" s="373" t="str">
        <f>'Table 3'!B22</f>
        <v>2032–36</v>
      </c>
      <c r="C22" s="343">
        <f>'data input'!C253</f>
        <v>16469.766</v>
      </c>
      <c r="D22" s="344">
        <f>'data input'!E253</f>
        <v>18863.812000000002</v>
      </c>
      <c r="E22" s="324">
        <f>'data input'!F253</f>
        <v>5.7899999999999991</v>
      </c>
      <c r="F22" s="339">
        <f t="shared" si="1"/>
        <v>35333.578000000001</v>
      </c>
    </row>
    <row r="23" spans="2:6" x14ac:dyDescent="0.2">
      <c r="B23" s="373" t="str">
        <f>'Table 3'!B23</f>
        <v>2037–41</v>
      </c>
      <c r="C23" s="343">
        <f>'data input'!C254</f>
        <v>15655.102000000001</v>
      </c>
      <c r="D23" s="344">
        <f>'data input'!E254</f>
        <v>17878.045999999998</v>
      </c>
      <c r="E23" s="324">
        <f>'data input'!F254</f>
        <v>5.92</v>
      </c>
      <c r="F23" s="339">
        <f t="shared" si="1"/>
        <v>33533.148000000001</v>
      </c>
    </row>
    <row r="24" spans="2:6" x14ac:dyDescent="0.2">
      <c r="B24" s="373" t="str">
        <f>'Table 3'!B24</f>
        <v>2042–46</v>
      </c>
      <c r="C24" s="343">
        <f>'data input'!C255</f>
        <v>16694.455000000002</v>
      </c>
      <c r="D24" s="344">
        <f>'data input'!E255</f>
        <v>17189.601999999999</v>
      </c>
      <c r="E24" s="324">
        <f>'data input'!F255</f>
        <v>5.8600000000000012</v>
      </c>
      <c r="F24" s="339">
        <f t="shared" si="1"/>
        <v>33884.057000000001</v>
      </c>
    </row>
    <row r="25" spans="2:6" x14ac:dyDescent="0.2">
      <c r="B25" s="655" t="str">
        <f>'Table 3'!B25</f>
        <v>Great Britain</v>
      </c>
      <c r="C25" s="656"/>
      <c r="D25" s="656"/>
      <c r="E25" s="656"/>
      <c r="F25" s="656"/>
    </row>
    <row r="26" spans="2:6" x14ac:dyDescent="0.2">
      <c r="B26" s="373" t="str">
        <f>'Table 3'!B26</f>
        <v>2022–26</v>
      </c>
      <c r="C26" s="343">
        <f>'data input'!C257</f>
        <v>119085.05499999999</v>
      </c>
      <c r="D26" s="344">
        <f>'data input'!E257</f>
        <v>280450.99599999998</v>
      </c>
      <c r="E26" s="324">
        <f>'data input'!F257</f>
        <v>1.4753546525984997</v>
      </c>
      <c r="F26" s="339">
        <f>C26+D26</f>
        <v>399536.05099999998</v>
      </c>
    </row>
    <row r="27" spans="2:6" x14ac:dyDescent="0.2">
      <c r="B27" s="373" t="str">
        <f>'Table 3'!B27</f>
        <v>2027–31</v>
      </c>
      <c r="C27" s="343">
        <f>'data input'!C258</f>
        <v>112606.59299999999</v>
      </c>
      <c r="D27" s="344">
        <f>'data input'!E258</f>
        <v>278748.01400000002</v>
      </c>
      <c r="E27" s="324">
        <f>'data input'!F258</f>
        <v>1.5038179507916429</v>
      </c>
      <c r="F27" s="339">
        <f t="shared" ref="F27:F29" si="2">C27+D27</f>
        <v>391354.60700000002</v>
      </c>
    </row>
    <row r="28" spans="2:6" x14ac:dyDescent="0.2">
      <c r="B28" s="373" t="str">
        <f>'Table 3'!B28</f>
        <v>2032–36</v>
      </c>
      <c r="C28" s="343">
        <f>'data input'!C259</f>
        <v>107767.605</v>
      </c>
      <c r="D28" s="344">
        <f>'data input'!E259</f>
        <v>268582.72600000002</v>
      </c>
      <c r="E28" s="324">
        <f>'data input'!F259</f>
        <v>1.6342357219221879</v>
      </c>
      <c r="F28" s="339">
        <f t="shared" si="2"/>
        <v>376350.33100000001</v>
      </c>
    </row>
    <row r="29" spans="2:6" x14ac:dyDescent="0.2">
      <c r="B29" s="373" t="str">
        <f>'Table 3'!B29</f>
        <v>2037–41</v>
      </c>
      <c r="C29" s="343">
        <f>'data input'!C260</f>
        <v>106350.15300000001</v>
      </c>
      <c r="D29" s="344">
        <f>'data input'!E260</f>
        <v>253661.57399999999</v>
      </c>
      <c r="E29" s="324">
        <f>'data input'!F260</f>
        <v>1.7374610274720645</v>
      </c>
      <c r="F29" s="339">
        <f t="shared" si="2"/>
        <v>360011.72700000001</v>
      </c>
    </row>
    <row r="30" spans="2:6" x14ac:dyDescent="0.2">
      <c r="B30" s="373" t="str">
        <f>'Table 3'!B30</f>
        <v>2042–46</v>
      </c>
      <c r="C30" s="343">
        <f>'data input'!C261</f>
        <v>107783.18</v>
      </c>
      <c r="D30" s="344">
        <f>'data input'!E261</f>
        <v>240132.041</v>
      </c>
      <c r="E30" s="324">
        <f>'data input'!F261</f>
        <v>1.8185725877815468</v>
      </c>
      <c r="F30" s="339">
        <f>C30+D30</f>
        <v>347915.22100000002</v>
      </c>
    </row>
  </sheetData>
  <phoneticPr fontId="12" type="noConversion"/>
  <conditionalFormatting sqref="E8:E30">
    <cfRule type="cellIs" dxfId="1" priority="1" operator="greaterThan">
      <formula>25</formula>
    </cfRule>
  </conditionalFormatting>
  <pageMargins left="0.75" right="0.75" top="1" bottom="1" header="0.5" footer="0.5"/>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92D050"/>
  </sheetPr>
  <dimension ref="A2:G30"/>
  <sheetViews>
    <sheetView showGridLines="0" zoomScaleNormal="100" workbookViewId="0"/>
  </sheetViews>
  <sheetFormatPr defaultColWidth="9" defaultRowHeight="12.75" x14ac:dyDescent="0.2"/>
  <cols>
    <col min="1" max="1" width="9" style="80"/>
    <col min="2" max="2" width="15.625" style="80" customWidth="1"/>
    <col min="3" max="4" width="12.625" style="80" customWidth="1"/>
    <col min="5" max="5" width="6.625" style="80" customWidth="1"/>
    <col min="6" max="6" width="12.625" style="80" customWidth="1"/>
    <col min="7" max="16384" width="9" style="80"/>
  </cols>
  <sheetData>
    <row r="2" spans="1:7" x14ac:dyDescent="0.2">
      <c r="A2" s="442" t="str">
        <f>Index!B16</f>
        <v>Table 10  25-year forecast of coniferous net increment; average annual volumes within periods</v>
      </c>
    </row>
    <row r="5" spans="1:7" ht="25.5" x14ac:dyDescent="0.2">
      <c r="B5" s="635"/>
      <c r="C5" s="628" t="str">
        <f>'data input'!$C$28</f>
        <v>GB Public Forest Estate</v>
      </c>
      <c r="D5" s="573" t="s">
        <v>122</v>
      </c>
      <c r="E5" s="636"/>
      <c r="F5" s="637" t="s">
        <v>11</v>
      </c>
    </row>
    <row r="6" spans="1:7" ht="27.75" x14ac:dyDescent="0.2">
      <c r="B6" s="638" t="s">
        <v>121</v>
      </c>
      <c r="C6" s="639" t="s">
        <v>14</v>
      </c>
      <c r="D6" s="639" t="s">
        <v>14</v>
      </c>
      <c r="E6" s="578" t="s">
        <v>12</v>
      </c>
      <c r="F6" s="640" t="s">
        <v>14</v>
      </c>
    </row>
    <row r="7" spans="1:7" x14ac:dyDescent="0.2">
      <c r="B7" s="342" t="str">
        <f>'Table 9'!B7</f>
        <v>England</v>
      </c>
      <c r="C7" s="372"/>
      <c r="D7" s="372"/>
      <c r="E7" s="372"/>
      <c r="F7" s="372"/>
    </row>
    <row r="8" spans="1:7" x14ac:dyDescent="0.2">
      <c r="B8" s="373" t="str">
        <f>'Table 9'!B8</f>
        <v>2022–26</v>
      </c>
      <c r="C8" s="343">
        <f>'data input'!C275</f>
        <v>1193.1079999999999</v>
      </c>
      <c r="D8" s="344">
        <f>'data input'!E275</f>
        <v>2073.7600000000002</v>
      </c>
      <c r="E8" s="324">
        <f>'data input'!F275</f>
        <v>3.1313589316841672</v>
      </c>
      <c r="F8" s="339">
        <f>C8+D8</f>
        <v>3266.8680000000004</v>
      </c>
    </row>
    <row r="9" spans="1:7" x14ac:dyDescent="0.2">
      <c r="B9" s="373" t="str">
        <f>'Table 9'!B9</f>
        <v>2027–31</v>
      </c>
      <c r="C9" s="343">
        <f>'data input'!C276</f>
        <v>1118.5160000000001</v>
      </c>
      <c r="D9" s="344">
        <f>'data input'!E276</f>
        <v>1913.183</v>
      </c>
      <c r="E9" s="324">
        <f>'data input'!F276</f>
        <v>3.1444591257563785</v>
      </c>
      <c r="F9" s="339">
        <f>C9+D9</f>
        <v>3031.6990000000001</v>
      </c>
    </row>
    <row r="10" spans="1:7" x14ac:dyDescent="0.2">
      <c r="B10" s="373" t="str">
        <f>'Table 9'!B10</f>
        <v>2032–36</v>
      </c>
      <c r="C10" s="343">
        <f>'data input'!C277</f>
        <v>1071.8689999999999</v>
      </c>
      <c r="D10" s="344">
        <f>'data input'!E277</f>
        <v>1738.4010000000001</v>
      </c>
      <c r="E10" s="324">
        <f>'data input'!F277</f>
        <v>3.189897891001761</v>
      </c>
      <c r="F10" s="339">
        <f>C10+D10</f>
        <v>2810.27</v>
      </c>
    </row>
    <row r="11" spans="1:7" x14ac:dyDescent="0.2">
      <c r="B11" s="373" t="str">
        <f>'Table 9'!B11</f>
        <v>2037–41</v>
      </c>
      <c r="C11" s="343">
        <f>'data input'!C278</f>
        <v>1048.723</v>
      </c>
      <c r="D11" s="344">
        <f>'data input'!E278</f>
        <v>1660.3610000000001</v>
      </c>
      <c r="E11" s="324">
        <f>'data input'!F278</f>
        <v>3.1106737780446267</v>
      </c>
      <c r="F11" s="339">
        <f>C11+D11</f>
        <v>2709.0839999999998</v>
      </c>
    </row>
    <row r="12" spans="1:7" x14ac:dyDescent="0.2">
      <c r="B12" s="373" t="str">
        <f>'Table 9'!B12</f>
        <v>2042–46</v>
      </c>
      <c r="C12" s="343">
        <f>'data input'!C279</f>
        <v>1051.6569999999999</v>
      </c>
      <c r="D12" s="344">
        <f>'data input'!E279</f>
        <v>1670.5050000000001</v>
      </c>
      <c r="E12" s="324">
        <f>'data input'!F279</f>
        <v>2.9810232689133649</v>
      </c>
      <c r="F12" s="339">
        <f>C12+D12</f>
        <v>2722.1620000000003</v>
      </c>
    </row>
    <row r="13" spans="1:7" x14ac:dyDescent="0.2">
      <c r="B13" s="374" t="str">
        <f>'Table 9'!B13</f>
        <v>Scotland</v>
      </c>
      <c r="C13" s="375"/>
      <c r="D13" s="375"/>
      <c r="E13" s="375"/>
      <c r="F13" s="375"/>
      <c r="G13" s="443"/>
    </row>
    <row r="14" spans="1:7" x14ac:dyDescent="0.2">
      <c r="B14" s="373" t="str">
        <f>'Table 9'!B14</f>
        <v>2022–26</v>
      </c>
      <c r="C14" s="343">
        <f>'data input'!C281</f>
        <v>2914.5610000000001</v>
      </c>
      <c r="D14" s="344">
        <f>'data input'!E281</f>
        <v>6157.3890000000001</v>
      </c>
      <c r="E14" s="324">
        <f>'data input'!F281</f>
        <v>1.8062658134029304</v>
      </c>
      <c r="F14" s="339">
        <f t="shared" ref="F14:F18" si="0">C14+D14</f>
        <v>9071.9500000000007</v>
      </c>
    </row>
    <row r="15" spans="1:7" x14ac:dyDescent="0.2">
      <c r="B15" s="373" t="str">
        <f>'Table 9'!B15</f>
        <v>2027–31</v>
      </c>
      <c r="C15" s="343">
        <f>'data input'!C282</f>
        <v>2726.1970000000001</v>
      </c>
      <c r="D15" s="344">
        <f>'data input'!E282</f>
        <v>6317.8969999999999</v>
      </c>
      <c r="E15" s="324">
        <f>'data input'!F282</f>
        <v>1.8452376334026095</v>
      </c>
      <c r="F15" s="339">
        <f t="shared" si="0"/>
        <v>9044.094000000001</v>
      </c>
    </row>
    <row r="16" spans="1:7" x14ac:dyDescent="0.2">
      <c r="B16" s="373" t="str">
        <f>'Table 9'!B16</f>
        <v>2032–36</v>
      </c>
      <c r="C16" s="343">
        <f>'data input'!C283</f>
        <v>2690.848</v>
      </c>
      <c r="D16" s="344">
        <f>'data input'!E283</f>
        <v>6083.7910000000002</v>
      </c>
      <c r="E16" s="324">
        <f>'data input'!F283</f>
        <v>1.9421599930390727</v>
      </c>
      <c r="F16" s="339">
        <f t="shared" si="0"/>
        <v>8774.6389999999992</v>
      </c>
    </row>
    <row r="17" spans="2:6" x14ac:dyDescent="0.2">
      <c r="B17" s="373" t="str">
        <f>'Table 9'!B17</f>
        <v>2037–41</v>
      </c>
      <c r="C17" s="343">
        <f>'data input'!C284</f>
        <v>2820.1320000000001</v>
      </c>
      <c r="D17" s="344">
        <f>'data input'!E284</f>
        <v>5723.1229999999996</v>
      </c>
      <c r="E17" s="324">
        <f>'data input'!F284</f>
        <v>2.0298628408032706</v>
      </c>
      <c r="F17" s="339">
        <f t="shared" si="0"/>
        <v>8543.2549999999992</v>
      </c>
    </row>
    <row r="18" spans="2:6" x14ac:dyDescent="0.2">
      <c r="B18" s="373" t="str">
        <f>'Table 9'!B18</f>
        <v>2042–46</v>
      </c>
      <c r="C18" s="343">
        <f>'data input'!C285</f>
        <v>2889.13</v>
      </c>
      <c r="D18" s="344">
        <f>'data input'!E285</f>
        <v>5418.7849999999999</v>
      </c>
      <c r="E18" s="324">
        <f>'data input'!F285</f>
        <v>2.1178832688960623</v>
      </c>
      <c r="F18" s="339">
        <f t="shared" si="0"/>
        <v>8307.9150000000009</v>
      </c>
    </row>
    <row r="19" spans="2:6" x14ac:dyDescent="0.2">
      <c r="B19" s="378" t="str">
        <f>'Table 9'!B19</f>
        <v>Wales</v>
      </c>
      <c r="C19" s="377"/>
      <c r="D19" s="377"/>
      <c r="E19" s="377"/>
      <c r="F19" s="377"/>
    </row>
    <row r="20" spans="2:6" x14ac:dyDescent="0.2">
      <c r="B20" s="373" t="str">
        <f>'Table 9'!B20</f>
        <v>2022–26</v>
      </c>
      <c r="C20" s="343">
        <f>'data input'!C287</f>
        <v>722.91300000000001</v>
      </c>
      <c r="D20" s="344">
        <f>'data input'!E287</f>
        <v>725.99300000000005</v>
      </c>
      <c r="E20" s="324">
        <f>'data input'!F287</f>
        <v>4.88</v>
      </c>
      <c r="F20" s="339">
        <f t="shared" ref="F20:F24" si="1">C20+D20</f>
        <v>1448.9059999999999</v>
      </c>
    </row>
    <row r="21" spans="2:6" x14ac:dyDescent="0.2">
      <c r="B21" s="373" t="str">
        <f>'Table 9'!B21</f>
        <v>2027–31</v>
      </c>
      <c r="C21" s="343">
        <f>'data input'!C288</f>
        <v>786.19200000000001</v>
      </c>
      <c r="D21" s="344">
        <f>'data input'!E288</f>
        <v>714.32600000000002</v>
      </c>
      <c r="E21" s="324">
        <f>'data input'!F288</f>
        <v>4.6100000000000003</v>
      </c>
      <c r="F21" s="339">
        <f t="shared" si="1"/>
        <v>1500.518</v>
      </c>
    </row>
    <row r="22" spans="2:6" x14ac:dyDescent="0.2">
      <c r="B22" s="373" t="str">
        <f>'Table 9'!B22</f>
        <v>2032–36</v>
      </c>
      <c r="C22" s="343">
        <f>'data input'!C289</f>
        <v>740.11500000000001</v>
      </c>
      <c r="D22" s="344">
        <f>'data input'!E289</f>
        <v>682.678</v>
      </c>
      <c r="E22" s="324">
        <f>'data input'!F289</f>
        <v>4.1900000000000004</v>
      </c>
      <c r="F22" s="339">
        <f t="shared" si="1"/>
        <v>1422.7930000000001</v>
      </c>
    </row>
    <row r="23" spans="2:6" x14ac:dyDescent="0.2">
      <c r="B23" s="373" t="str">
        <f>'Table 9'!B23</f>
        <v>2037–41</v>
      </c>
      <c r="C23" s="343">
        <f>'data input'!C290</f>
        <v>711.83</v>
      </c>
      <c r="D23" s="344">
        <f>'data input'!E290</f>
        <v>659.47400000000005</v>
      </c>
      <c r="E23" s="324">
        <f>'data input'!F290</f>
        <v>4.01</v>
      </c>
      <c r="F23" s="339">
        <f t="shared" si="1"/>
        <v>1371.3040000000001</v>
      </c>
    </row>
    <row r="24" spans="2:6" x14ac:dyDescent="0.2">
      <c r="B24" s="373" t="str">
        <f>'Table 9'!B24</f>
        <v>2042–46</v>
      </c>
      <c r="C24" s="343">
        <f>'data input'!C291</f>
        <v>739.96799999999996</v>
      </c>
      <c r="D24" s="344">
        <f>'data input'!E291</f>
        <v>651.02300000000002</v>
      </c>
      <c r="E24" s="324">
        <f>'data input'!F291</f>
        <v>3.7800000000000002</v>
      </c>
      <c r="F24" s="339">
        <f t="shared" si="1"/>
        <v>1390.991</v>
      </c>
    </row>
    <row r="25" spans="2:6" x14ac:dyDescent="0.2">
      <c r="B25" s="655" t="str">
        <f>'Table 9'!B25</f>
        <v>Great Britain</v>
      </c>
      <c r="C25" s="656"/>
      <c r="D25" s="656"/>
      <c r="E25" s="656"/>
      <c r="F25" s="656"/>
    </row>
    <row r="26" spans="2:6" x14ac:dyDescent="0.2">
      <c r="B26" s="373" t="str">
        <f>'Table 9'!B26</f>
        <v>2022–26</v>
      </c>
      <c r="C26" s="343">
        <f>'data input'!C293</f>
        <v>4830.5820000000003</v>
      </c>
      <c r="D26" s="344">
        <f>'data input'!E293</f>
        <v>8957.1419999999998</v>
      </c>
      <c r="E26" s="324">
        <f>'data input'!F293</f>
        <v>1.498784377680314</v>
      </c>
      <c r="F26" s="339">
        <f>C26+D26</f>
        <v>13787.724</v>
      </c>
    </row>
    <row r="27" spans="2:6" x14ac:dyDescent="0.2">
      <c r="B27" s="373" t="str">
        <f>'Table 9'!B27</f>
        <v>2027–31</v>
      </c>
      <c r="C27" s="343">
        <f>'data input'!C294</f>
        <v>4630.9049999999997</v>
      </c>
      <c r="D27" s="344">
        <f>'data input'!E294</f>
        <v>8945.4060000000009</v>
      </c>
      <c r="E27" s="324">
        <f>'data input'!F294</f>
        <v>1.5174224952137907</v>
      </c>
      <c r="F27" s="339">
        <f t="shared" ref="F27:F29" si="2">C27+D27</f>
        <v>13576.311000000002</v>
      </c>
    </row>
    <row r="28" spans="2:6" x14ac:dyDescent="0.2">
      <c r="B28" s="373" t="str">
        <f>'Table 9'!B28</f>
        <v>2032–36</v>
      </c>
      <c r="C28" s="343">
        <f>'data input'!C295</f>
        <v>4502.8320000000003</v>
      </c>
      <c r="D28" s="344">
        <f>'data input'!E295</f>
        <v>8504.8700000000008</v>
      </c>
      <c r="E28" s="324">
        <f>'data input'!F295</f>
        <v>1.5786613036377368</v>
      </c>
      <c r="F28" s="339">
        <f t="shared" si="2"/>
        <v>13007.702000000001</v>
      </c>
    </row>
    <row r="29" spans="2:6" x14ac:dyDescent="0.2">
      <c r="B29" s="373" t="str">
        <f>'Table 9'!B29</f>
        <v>2037–41</v>
      </c>
      <c r="C29" s="343">
        <f>'data input'!C296</f>
        <v>4580.6850000000004</v>
      </c>
      <c r="D29" s="344">
        <f>'data input'!E296</f>
        <v>8042.9579999999996</v>
      </c>
      <c r="E29" s="324">
        <f>'data input'!F296</f>
        <v>1.6176071995766834</v>
      </c>
      <c r="F29" s="339">
        <f t="shared" si="2"/>
        <v>12623.643</v>
      </c>
    </row>
    <row r="30" spans="2:6" x14ac:dyDescent="0.2">
      <c r="B30" s="373" t="str">
        <f>'Table 9'!B30</f>
        <v>2042–46</v>
      </c>
      <c r="C30" s="343">
        <f>'data input'!C297</f>
        <v>4680.7550000000001</v>
      </c>
      <c r="D30" s="344">
        <f>'data input'!E297</f>
        <v>7740.3130000000001</v>
      </c>
      <c r="E30" s="324">
        <f>'data input'!F297</f>
        <v>1.6510560772056055</v>
      </c>
      <c r="F30" s="339">
        <f>C30+D30</f>
        <v>12421.067999999999</v>
      </c>
    </row>
  </sheetData>
  <conditionalFormatting sqref="E8:E30">
    <cfRule type="cellIs" dxfId="0" priority="1" operator="greaterThan">
      <formula>25</formula>
    </cfRule>
  </conditionalFormatting>
  <pageMargins left="0.75" right="0.75" top="1" bottom="1" header="0.5" footer="0.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D47F-10FB-4928-9153-3A8457F40A87}">
  <sheetPr codeName="Sheet15">
    <tabColor rgb="FF92D050"/>
  </sheetPr>
  <dimension ref="A1:R39"/>
  <sheetViews>
    <sheetView workbookViewId="0"/>
  </sheetViews>
  <sheetFormatPr defaultColWidth="12.375" defaultRowHeight="12.75" x14ac:dyDescent="0.2"/>
  <cols>
    <col min="1" max="1" width="12.375" style="468"/>
    <col min="2" max="7" width="15.625" style="468" customWidth="1"/>
    <col min="8" max="16384" width="12.375" style="468"/>
  </cols>
  <sheetData>
    <row r="1" spans="1:18" x14ac:dyDescent="0.2">
      <c r="A1" s="467"/>
      <c r="B1" s="467"/>
      <c r="C1" s="467"/>
      <c r="D1" s="467"/>
      <c r="E1" s="467"/>
      <c r="F1" s="467"/>
      <c r="G1" s="467"/>
      <c r="H1" s="467"/>
      <c r="I1" s="467"/>
      <c r="J1" s="467"/>
      <c r="K1" s="467"/>
      <c r="L1" s="467"/>
      <c r="M1" s="467"/>
      <c r="N1" s="467"/>
      <c r="O1" s="467"/>
      <c r="P1" s="467"/>
      <c r="Q1" s="467"/>
      <c r="R1" s="467"/>
    </row>
    <row r="2" spans="1:18" x14ac:dyDescent="0.2">
      <c r="A2" s="469" t="str">
        <f>Index!B17</f>
        <v>Table 11  Overdue area and volume under management scenarios - GB Private Sector</v>
      </c>
      <c r="B2" s="467"/>
      <c r="C2" s="467"/>
      <c r="D2" s="467"/>
      <c r="E2" s="467"/>
      <c r="F2" s="467"/>
      <c r="G2" s="467"/>
      <c r="H2" s="467"/>
      <c r="I2" s="467"/>
      <c r="J2" s="467"/>
      <c r="K2" s="467"/>
      <c r="L2" s="467"/>
      <c r="M2" s="467"/>
      <c r="N2" s="467"/>
      <c r="O2" s="467"/>
      <c r="P2" s="467"/>
      <c r="Q2" s="467"/>
      <c r="R2" s="467"/>
    </row>
    <row r="3" spans="1:18" x14ac:dyDescent="0.2">
      <c r="A3" s="467"/>
      <c r="B3" s="467"/>
      <c r="C3" s="467"/>
      <c r="D3" s="467"/>
      <c r="E3" s="467"/>
      <c r="F3" s="467"/>
      <c r="G3" s="467"/>
      <c r="H3" s="467"/>
      <c r="I3" s="467"/>
      <c r="J3" s="467"/>
      <c r="K3" s="467"/>
      <c r="L3" s="467"/>
      <c r="M3" s="467"/>
      <c r="N3" s="467"/>
      <c r="O3" s="467"/>
      <c r="P3" s="467"/>
      <c r="Q3" s="467"/>
      <c r="R3" s="467"/>
    </row>
    <row r="4" spans="1:18" x14ac:dyDescent="0.2">
      <c r="A4" s="467"/>
      <c r="B4" s="467"/>
      <c r="C4" s="467"/>
      <c r="D4" s="467"/>
      <c r="E4" s="467"/>
      <c r="F4" s="467"/>
      <c r="G4" s="467"/>
      <c r="H4" s="467"/>
      <c r="I4" s="467"/>
      <c r="J4" s="467"/>
      <c r="K4" s="467"/>
      <c r="L4" s="467"/>
      <c r="M4" s="467"/>
      <c r="N4" s="467"/>
      <c r="O4" s="467"/>
      <c r="P4" s="467"/>
      <c r="Q4" s="467"/>
      <c r="R4" s="467"/>
    </row>
    <row r="5" spans="1:18" ht="38.25" customHeight="1" x14ac:dyDescent="0.2">
      <c r="A5" s="470"/>
      <c r="B5" s="645" t="s">
        <v>223</v>
      </c>
      <c r="C5" s="646"/>
      <c r="D5" s="647" t="s">
        <v>225</v>
      </c>
      <c r="E5" s="646"/>
      <c r="F5" s="648" t="s">
        <v>226</v>
      </c>
      <c r="G5" s="649"/>
      <c r="H5" s="471"/>
      <c r="I5" s="467"/>
      <c r="J5" s="467"/>
      <c r="K5" s="467"/>
      <c r="L5" s="467"/>
      <c r="M5" s="467"/>
      <c r="N5" s="467"/>
      <c r="O5" s="467"/>
      <c r="P5" s="467"/>
      <c r="Q5" s="467"/>
      <c r="R5" s="467"/>
    </row>
    <row r="6" spans="1:18" ht="27.75" x14ac:dyDescent="0.2">
      <c r="A6" s="467"/>
      <c r="B6" s="650" t="s">
        <v>224</v>
      </c>
      <c r="C6" s="650" t="s">
        <v>237</v>
      </c>
      <c r="D6" s="650" t="s">
        <v>224</v>
      </c>
      <c r="E6" s="650" t="s">
        <v>238</v>
      </c>
      <c r="F6" s="650" t="s">
        <v>224</v>
      </c>
      <c r="G6" s="650" t="s">
        <v>239</v>
      </c>
      <c r="H6" s="467"/>
      <c r="I6" s="467"/>
      <c r="J6" s="467"/>
      <c r="K6" s="467"/>
      <c r="L6" s="467"/>
      <c r="M6" s="467"/>
      <c r="N6" s="467"/>
      <c r="O6" s="467"/>
      <c r="P6" s="467"/>
      <c r="Q6" s="467"/>
      <c r="R6" s="467"/>
    </row>
    <row r="7" spans="1:18" x14ac:dyDescent="0.2">
      <c r="A7" s="467"/>
      <c r="B7" s="533">
        <f>'data input'!G65</f>
        <v>132.69260164023899</v>
      </c>
      <c r="C7" s="534">
        <f>'data input'!E65/1000</f>
        <v>98.552325984818893</v>
      </c>
      <c r="D7" s="533">
        <f>'data input'!G69</f>
        <v>98.510014970403802</v>
      </c>
      <c r="E7" s="534">
        <f>'data input'!E69/1000</f>
        <v>73.055458462390391</v>
      </c>
      <c r="F7" s="533">
        <f>B7-D7</f>
        <v>34.182586669835189</v>
      </c>
      <c r="G7" s="534">
        <f>C7-E7</f>
        <v>25.496867522428502</v>
      </c>
      <c r="H7" s="467"/>
      <c r="I7" s="467"/>
      <c r="J7" s="467"/>
      <c r="K7" s="467"/>
      <c r="L7" s="467"/>
      <c r="M7" s="467"/>
      <c r="N7" s="467"/>
      <c r="O7" s="467"/>
      <c r="P7" s="467"/>
      <c r="Q7" s="467"/>
      <c r="R7" s="467"/>
    </row>
    <row r="8" spans="1:18" x14ac:dyDescent="0.2">
      <c r="A8" s="467"/>
      <c r="B8" s="467"/>
      <c r="C8" s="467"/>
      <c r="D8" s="467"/>
      <c r="E8" s="467"/>
      <c r="F8" s="467"/>
      <c r="G8" s="467"/>
      <c r="H8" s="467"/>
      <c r="I8" s="467"/>
      <c r="J8" s="467"/>
      <c r="K8" s="467"/>
      <c r="L8" s="467"/>
      <c r="M8" s="467"/>
      <c r="N8" s="467"/>
      <c r="O8" s="467"/>
      <c r="P8" s="467"/>
      <c r="Q8" s="467"/>
      <c r="R8" s="467"/>
    </row>
    <row r="9" spans="1:18" x14ac:dyDescent="0.2">
      <c r="A9" s="467"/>
      <c r="B9" s="467"/>
      <c r="C9" s="467"/>
      <c r="D9" s="467"/>
      <c r="E9" s="467"/>
      <c r="F9" s="467"/>
      <c r="G9" s="467"/>
      <c r="H9" s="467"/>
      <c r="I9" s="467"/>
      <c r="J9" s="467"/>
      <c r="K9" s="467"/>
      <c r="L9" s="467"/>
      <c r="M9" s="467"/>
      <c r="N9" s="467"/>
      <c r="O9" s="467"/>
      <c r="P9" s="467"/>
      <c r="Q9" s="467"/>
      <c r="R9" s="467"/>
    </row>
    <row r="10" spans="1:18" x14ac:dyDescent="0.2">
      <c r="A10" s="467"/>
      <c r="B10" s="467"/>
      <c r="C10" s="467"/>
      <c r="D10" s="467"/>
      <c r="E10" s="467"/>
      <c r="F10" s="467"/>
      <c r="G10" s="467"/>
      <c r="H10" s="467"/>
      <c r="I10" s="467"/>
      <c r="J10" s="467"/>
      <c r="K10" s="467"/>
      <c r="L10" s="467"/>
      <c r="M10" s="467"/>
      <c r="N10" s="467"/>
      <c r="O10" s="467"/>
      <c r="P10" s="467"/>
      <c r="Q10" s="467"/>
      <c r="R10" s="467"/>
    </row>
    <row r="11" spans="1:18" x14ac:dyDescent="0.2">
      <c r="A11" s="467"/>
      <c r="B11" s="467"/>
      <c r="C11" s="467"/>
      <c r="D11" s="467"/>
      <c r="E11" s="467"/>
      <c r="F11" s="472"/>
      <c r="G11" s="472"/>
      <c r="H11" s="472"/>
      <c r="I11" s="472"/>
      <c r="J11" s="472"/>
      <c r="K11" s="472"/>
      <c r="L11" s="472"/>
      <c r="M11" s="467"/>
      <c r="N11" s="467"/>
      <c r="O11" s="467"/>
      <c r="P11" s="467"/>
      <c r="Q11" s="467"/>
      <c r="R11" s="467"/>
    </row>
    <row r="12" spans="1:18" x14ac:dyDescent="0.2">
      <c r="A12" s="467"/>
      <c r="B12" s="467"/>
      <c r="C12" s="467"/>
      <c r="D12" s="467"/>
      <c r="E12" s="467"/>
      <c r="F12" s="472"/>
      <c r="G12" s="472"/>
      <c r="H12" s="472"/>
      <c r="I12" s="472"/>
      <c r="J12" s="472"/>
      <c r="K12" s="472"/>
      <c r="L12" s="472"/>
      <c r="M12" s="467"/>
      <c r="N12" s="467"/>
      <c r="O12" s="467"/>
      <c r="P12" s="467"/>
      <c r="Q12" s="467"/>
      <c r="R12" s="467"/>
    </row>
    <row r="13" spans="1:18" x14ac:dyDescent="0.2">
      <c r="A13" s="467"/>
      <c r="B13" s="467"/>
      <c r="C13" s="467"/>
      <c r="D13" s="467"/>
      <c r="E13" s="467"/>
      <c r="F13" s="472"/>
      <c r="G13" s="472"/>
      <c r="H13" s="472"/>
      <c r="I13" s="472"/>
      <c r="J13" s="472"/>
      <c r="K13" s="472"/>
      <c r="L13" s="472"/>
      <c r="M13" s="467"/>
      <c r="N13" s="467"/>
      <c r="O13" s="467"/>
      <c r="P13" s="467"/>
      <c r="Q13" s="467"/>
      <c r="R13" s="467"/>
    </row>
    <row r="14" spans="1:18" x14ac:dyDescent="0.2">
      <c r="A14" s="467"/>
      <c r="B14" s="467"/>
      <c r="C14" s="467"/>
      <c r="D14" s="467"/>
      <c r="E14" s="467"/>
      <c r="F14" s="472"/>
      <c r="G14" s="472"/>
      <c r="H14" s="472"/>
      <c r="I14" s="472"/>
      <c r="J14" s="472"/>
      <c r="K14" s="472"/>
      <c r="L14" s="472"/>
      <c r="M14" s="467"/>
      <c r="N14" s="467"/>
      <c r="O14" s="467"/>
      <c r="P14" s="467"/>
      <c r="Q14" s="467"/>
      <c r="R14" s="467"/>
    </row>
    <row r="15" spans="1:18" x14ac:dyDescent="0.2">
      <c r="A15" s="467"/>
      <c r="B15" s="467"/>
      <c r="C15" s="467"/>
      <c r="D15" s="467"/>
      <c r="E15" s="467"/>
      <c r="F15" s="472"/>
      <c r="G15" s="472"/>
      <c r="H15" s="472"/>
      <c r="I15" s="472"/>
      <c r="J15" s="472"/>
      <c r="K15" s="472"/>
      <c r="L15" s="472"/>
      <c r="M15" s="467"/>
      <c r="N15" s="467"/>
      <c r="O15" s="467"/>
      <c r="P15" s="467"/>
      <c r="Q15" s="467"/>
      <c r="R15" s="467"/>
    </row>
    <row r="16" spans="1:18" x14ac:dyDescent="0.2">
      <c r="A16" s="467"/>
      <c r="B16" s="467"/>
      <c r="C16" s="467"/>
      <c r="D16" s="467"/>
      <c r="E16" s="467"/>
      <c r="F16" s="472"/>
      <c r="G16" s="472"/>
      <c r="H16" s="472"/>
      <c r="I16" s="472"/>
      <c r="J16" s="472"/>
      <c r="K16" s="472"/>
      <c r="L16" s="472"/>
      <c r="M16" s="467"/>
      <c r="N16" s="467"/>
      <c r="O16" s="467"/>
      <c r="P16" s="467"/>
      <c r="Q16" s="467"/>
      <c r="R16" s="467"/>
    </row>
    <row r="17" spans="1:18" x14ac:dyDescent="0.2">
      <c r="A17" s="467"/>
      <c r="B17" s="467"/>
      <c r="C17" s="467"/>
      <c r="D17" s="473"/>
      <c r="E17" s="467"/>
      <c r="F17" s="472"/>
      <c r="G17" s="472"/>
      <c r="H17" s="472"/>
      <c r="I17" s="472"/>
      <c r="J17" s="472"/>
      <c r="K17" s="472"/>
      <c r="L17" s="472"/>
      <c r="M17" s="467"/>
      <c r="N17" s="467"/>
      <c r="O17" s="467"/>
      <c r="P17" s="467"/>
      <c r="Q17" s="467"/>
      <c r="R17" s="467"/>
    </row>
    <row r="18" spans="1:18" x14ac:dyDescent="0.2">
      <c r="A18" s="467"/>
      <c r="B18" s="467"/>
      <c r="C18" s="467"/>
      <c r="D18" s="467"/>
      <c r="E18" s="467"/>
      <c r="F18" s="472"/>
      <c r="G18" s="472"/>
      <c r="H18" s="472"/>
      <c r="I18" s="472"/>
      <c r="J18" s="472"/>
      <c r="K18" s="472"/>
      <c r="L18" s="472"/>
      <c r="M18" s="467"/>
      <c r="N18" s="467"/>
      <c r="O18" s="467"/>
      <c r="P18" s="467"/>
      <c r="Q18" s="467"/>
      <c r="R18" s="467"/>
    </row>
    <row r="19" spans="1:18" x14ac:dyDescent="0.2">
      <c r="A19" s="467"/>
      <c r="B19" s="467"/>
      <c r="C19" s="467"/>
      <c r="D19" s="467"/>
      <c r="E19" s="467"/>
      <c r="F19" s="472"/>
      <c r="G19" s="472"/>
      <c r="H19" s="472"/>
      <c r="I19" s="472"/>
      <c r="J19" s="472"/>
      <c r="K19" s="472"/>
      <c r="L19" s="472"/>
      <c r="M19" s="467"/>
      <c r="N19" s="467"/>
      <c r="O19" s="467"/>
      <c r="P19" s="467"/>
      <c r="Q19" s="467"/>
      <c r="R19" s="467"/>
    </row>
    <row r="20" spans="1:18" x14ac:dyDescent="0.2">
      <c r="A20" s="467"/>
      <c r="B20" s="467"/>
      <c r="C20" s="467"/>
      <c r="D20" s="467"/>
      <c r="E20" s="467"/>
      <c r="F20" s="472"/>
      <c r="G20" s="472"/>
      <c r="H20" s="472"/>
      <c r="I20" s="472"/>
      <c r="J20" s="472"/>
      <c r="K20" s="472"/>
      <c r="L20" s="472"/>
      <c r="M20" s="467"/>
      <c r="N20" s="467"/>
      <c r="O20" s="467"/>
      <c r="P20" s="467"/>
      <c r="Q20" s="467"/>
      <c r="R20" s="467"/>
    </row>
    <row r="21" spans="1:18" x14ac:dyDescent="0.2">
      <c r="A21" s="467"/>
      <c r="B21" s="467"/>
      <c r="C21" s="467"/>
      <c r="D21" s="467"/>
      <c r="F21" s="472"/>
      <c r="G21" s="472"/>
      <c r="H21" s="472"/>
      <c r="I21" s="472"/>
      <c r="J21" s="472"/>
      <c r="K21" s="472"/>
      <c r="L21" s="472"/>
      <c r="M21" s="467"/>
      <c r="N21" s="467"/>
      <c r="O21" s="467"/>
      <c r="P21" s="467"/>
      <c r="Q21" s="467"/>
      <c r="R21" s="467"/>
    </row>
    <row r="22" spans="1:18" x14ac:dyDescent="0.2">
      <c r="A22" s="467"/>
      <c r="B22" s="467"/>
      <c r="C22" s="467"/>
      <c r="D22" s="467"/>
      <c r="E22" s="467"/>
      <c r="F22" s="472"/>
      <c r="G22" s="472"/>
      <c r="H22" s="472"/>
      <c r="I22" s="472"/>
      <c r="J22" s="472"/>
      <c r="K22" s="472"/>
      <c r="L22" s="472"/>
      <c r="M22" s="467"/>
      <c r="N22" s="467"/>
      <c r="O22" s="467"/>
      <c r="P22" s="467"/>
      <c r="Q22" s="467"/>
      <c r="R22" s="467"/>
    </row>
    <row r="23" spans="1:18" x14ac:dyDescent="0.2">
      <c r="A23" s="467"/>
      <c r="B23" s="467"/>
      <c r="C23" s="467"/>
      <c r="D23" s="467"/>
      <c r="E23" s="467"/>
      <c r="F23" s="472"/>
      <c r="G23" s="472"/>
      <c r="H23" s="472"/>
      <c r="I23" s="472"/>
      <c r="J23" s="472"/>
      <c r="K23" s="472"/>
      <c r="L23" s="472"/>
      <c r="M23" s="467"/>
      <c r="N23" s="467"/>
      <c r="O23" s="467"/>
      <c r="P23" s="467"/>
      <c r="Q23" s="467"/>
      <c r="R23" s="467"/>
    </row>
    <row r="24" spans="1:18" x14ac:dyDescent="0.2">
      <c r="A24" s="467"/>
      <c r="B24" s="467"/>
      <c r="C24" s="467"/>
      <c r="D24" s="467"/>
      <c r="E24" s="467"/>
      <c r="F24" s="472"/>
      <c r="G24" s="472"/>
      <c r="H24" s="472"/>
      <c r="I24" s="472"/>
      <c r="J24" s="472"/>
      <c r="K24" s="472"/>
      <c r="L24" s="472"/>
      <c r="M24" s="467"/>
      <c r="N24" s="467"/>
      <c r="O24" s="467"/>
      <c r="P24" s="467"/>
      <c r="Q24" s="467"/>
      <c r="R24" s="467"/>
    </row>
    <row r="25" spans="1:18" x14ac:dyDescent="0.2">
      <c r="A25" s="467"/>
      <c r="B25" s="467"/>
      <c r="C25" s="467"/>
      <c r="D25" s="467"/>
      <c r="E25" s="467"/>
      <c r="F25" s="467"/>
      <c r="G25" s="467"/>
      <c r="H25" s="467"/>
      <c r="I25" s="467"/>
      <c r="J25" s="467"/>
      <c r="K25" s="467"/>
      <c r="L25" s="467"/>
      <c r="M25" s="467"/>
      <c r="N25" s="467"/>
      <c r="O25" s="467"/>
      <c r="P25" s="467"/>
      <c r="Q25" s="467"/>
      <c r="R25" s="467"/>
    </row>
    <row r="26" spans="1:18" x14ac:dyDescent="0.2">
      <c r="A26" s="467"/>
      <c r="B26" s="467"/>
      <c r="C26" s="467"/>
      <c r="D26" s="467"/>
      <c r="E26" s="467"/>
      <c r="F26" s="467"/>
      <c r="G26" s="467"/>
      <c r="H26" s="467"/>
      <c r="I26" s="467"/>
      <c r="J26" s="467"/>
      <c r="K26" s="467"/>
      <c r="L26" s="467"/>
      <c r="M26" s="467"/>
      <c r="N26" s="467"/>
      <c r="O26" s="467"/>
      <c r="P26" s="467"/>
      <c r="Q26" s="467"/>
      <c r="R26" s="467"/>
    </row>
    <row r="27" spans="1:18" x14ac:dyDescent="0.2">
      <c r="A27" s="467"/>
      <c r="B27" s="467"/>
      <c r="C27" s="467"/>
      <c r="D27" s="467"/>
      <c r="E27" s="467"/>
      <c r="F27" s="467"/>
      <c r="G27" s="467"/>
      <c r="H27" s="467"/>
      <c r="I27" s="467"/>
      <c r="J27" s="467"/>
      <c r="K27" s="467"/>
      <c r="L27" s="467"/>
      <c r="M27" s="467"/>
      <c r="N27" s="467"/>
      <c r="O27" s="467"/>
      <c r="P27" s="467"/>
      <c r="Q27" s="467"/>
      <c r="R27" s="467"/>
    </row>
    <row r="28" spans="1:18" x14ac:dyDescent="0.2">
      <c r="A28" s="467"/>
      <c r="B28" s="467"/>
      <c r="C28" s="467"/>
      <c r="D28" s="467"/>
      <c r="E28" s="467"/>
      <c r="F28" s="467"/>
      <c r="G28" s="467"/>
      <c r="H28" s="467"/>
      <c r="I28" s="467"/>
      <c r="J28" s="467"/>
      <c r="K28" s="467"/>
      <c r="L28" s="467"/>
      <c r="M28" s="467"/>
      <c r="N28" s="467"/>
      <c r="O28" s="467"/>
      <c r="P28" s="467"/>
      <c r="Q28" s="467"/>
      <c r="R28" s="467"/>
    </row>
    <row r="29" spans="1:18" x14ac:dyDescent="0.2">
      <c r="A29" s="467"/>
      <c r="B29" s="467"/>
      <c r="C29" s="467"/>
      <c r="D29" s="467"/>
      <c r="E29" s="467"/>
      <c r="F29" s="467"/>
      <c r="G29" s="467"/>
      <c r="H29" s="467"/>
      <c r="I29" s="467"/>
      <c r="J29" s="467"/>
      <c r="K29" s="467"/>
      <c r="L29" s="467"/>
      <c r="M29" s="467"/>
      <c r="N29" s="467"/>
      <c r="O29" s="467"/>
      <c r="P29" s="467"/>
      <c r="Q29" s="467"/>
      <c r="R29" s="467"/>
    </row>
    <row r="30" spans="1:18" x14ac:dyDescent="0.2">
      <c r="A30" s="467"/>
      <c r="B30" s="467"/>
      <c r="C30" s="467"/>
      <c r="D30" s="467"/>
      <c r="E30" s="467"/>
      <c r="F30" s="467"/>
      <c r="G30" s="467"/>
      <c r="H30" s="467"/>
      <c r="I30" s="467"/>
      <c r="J30" s="467"/>
      <c r="K30" s="467"/>
      <c r="L30" s="467"/>
      <c r="M30" s="467"/>
      <c r="N30" s="467"/>
      <c r="O30" s="467"/>
      <c r="P30" s="467"/>
      <c r="Q30" s="467"/>
      <c r="R30" s="467"/>
    </row>
    <row r="31" spans="1:18" x14ac:dyDescent="0.2">
      <c r="A31" s="467"/>
      <c r="B31" s="467"/>
      <c r="C31" s="467"/>
      <c r="D31" s="467"/>
      <c r="E31" s="467"/>
      <c r="F31" s="467"/>
      <c r="G31" s="467"/>
      <c r="H31" s="467"/>
      <c r="I31" s="467"/>
      <c r="J31" s="467"/>
      <c r="K31" s="467"/>
      <c r="L31" s="467"/>
      <c r="M31" s="467"/>
      <c r="N31" s="467"/>
      <c r="O31" s="467"/>
      <c r="P31" s="467"/>
      <c r="Q31" s="467"/>
      <c r="R31" s="467"/>
    </row>
    <row r="32" spans="1:18" x14ac:dyDescent="0.2">
      <c r="A32" s="467"/>
      <c r="B32" s="467"/>
      <c r="C32" s="467"/>
      <c r="D32" s="467"/>
      <c r="E32" s="467"/>
      <c r="F32" s="467"/>
      <c r="G32" s="467"/>
      <c r="H32" s="467"/>
      <c r="I32" s="467"/>
      <c r="J32" s="467"/>
      <c r="K32" s="467"/>
      <c r="L32" s="467"/>
      <c r="M32" s="467"/>
      <c r="N32" s="467"/>
      <c r="O32" s="467"/>
      <c r="P32" s="467"/>
      <c r="Q32" s="467"/>
      <c r="R32" s="467"/>
    </row>
    <row r="33" spans="1:18" x14ac:dyDescent="0.2">
      <c r="A33" s="467"/>
      <c r="B33" s="467"/>
      <c r="C33" s="467"/>
      <c r="D33" s="467"/>
      <c r="E33" s="467"/>
      <c r="F33" s="467"/>
      <c r="G33" s="467"/>
      <c r="H33" s="467"/>
      <c r="I33" s="467"/>
      <c r="J33" s="467"/>
      <c r="K33" s="467"/>
      <c r="L33" s="467"/>
      <c r="M33" s="467"/>
      <c r="N33" s="467"/>
      <c r="O33" s="467"/>
      <c r="P33" s="467"/>
      <c r="Q33" s="467"/>
      <c r="R33" s="467"/>
    </row>
    <row r="34" spans="1:18" x14ac:dyDescent="0.2">
      <c r="A34" s="467"/>
      <c r="B34" s="467"/>
      <c r="C34" s="467"/>
      <c r="D34" s="467"/>
      <c r="E34" s="467"/>
      <c r="F34" s="467"/>
      <c r="G34" s="467"/>
      <c r="H34" s="467"/>
      <c r="I34" s="467"/>
      <c r="J34" s="467"/>
      <c r="K34" s="467"/>
      <c r="L34" s="467"/>
      <c r="M34" s="467"/>
      <c r="N34" s="467"/>
      <c r="O34" s="467"/>
      <c r="P34" s="467"/>
      <c r="Q34" s="467"/>
      <c r="R34" s="467"/>
    </row>
    <row r="35" spans="1:18" x14ac:dyDescent="0.2">
      <c r="A35" s="467"/>
      <c r="B35" s="467"/>
      <c r="C35" s="467"/>
      <c r="D35" s="467"/>
      <c r="E35" s="467"/>
      <c r="F35" s="467"/>
      <c r="G35" s="467"/>
      <c r="H35" s="467"/>
      <c r="I35" s="467"/>
      <c r="J35" s="467"/>
      <c r="K35" s="467"/>
      <c r="L35" s="467"/>
      <c r="M35" s="467"/>
      <c r="N35" s="467"/>
      <c r="O35" s="467"/>
      <c r="P35" s="467"/>
      <c r="Q35" s="467"/>
      <c r="R35" s="467"/>
    </row>
    <row r="36" spans="1:18" x14ac:dyDescent="0.2">
      <c r="A36" s="467"/>
      <c r="B36" s="467"/>
      <c r="C36" s="467"/>
      <c r="D36" s="467"/>
      <c r="E36" s="467"/>
      <c r="F36" s="467"/>
      <c r="G36" s="467"/>
      <c r="H36" s="467"/>
      <c r="I36" s="467"/>
      <c r="J36" s="467"/>
      <c r="K36" s="467"/>
      <c r="L36" s="467"/>
      <c r="M36" s="467"/>
      <c r="N36" s="467"/>
      <c r="O36" s="467"/>
      <c r="P36" s="467"/>
      <c r="Q36" s="467"/>
      <c r="R36" s="467"/>
    </row>
    <row r="37" spans="1:18" x14ac:dyDescent="0.2">
      <c r="A37" s="467"/>
      <c r="B37" s="467"/>
      <c r="C37" s="467"/>
      <c r="D37" s="467"/>
      <c r="E37" s="467"/>
      <c r="F37" s="467"/>
      <c r="G37" s="467"/>
      <c r="H37" s="467"/>
      <c r="I37" s="467"/>
      <c r="J37" s="467"/>
      <c r="K37" s="467"/>
      <c r="L37" s="467"/>
      <c r="M37" s="467"/>
      <c r="N37" s="467"/>
      <c r="O37" s="467"/>
      <c r="P37" s="467"/>
      <c r="Q37" s="467"/>
      <c r="R37" s="467"/>
    </row>
    <row r="38" spans="1:18" x14ac:dyDescent="0.2">
      <c r="A38" s="467"/>
      <c r="B38" s="467"/>
      <c r="C38" s="467"/>
      <c r="D38" s="467"/>
      <c r="E38" s="467"/>
      <c r="F38" s="467"/>
      <c r="G38" s="467"/>
      <c r="H38" s="467"/>
      <c r="I38" s="467"/>
      <c r="J38" s="467"/>
      <c r="K38" s="467"/>
      <c r="L38" s="467"/>
      <c r="M38" s="467"/>
      <c r="N38" s="467"/>
      <c r="O38" s="467"/>
      <c r="P38" s="467"/>
      <c r="Q38" s="467"/>
      <c r="R38" s="467"/>
    </row>
    <row r="39" spans="1:18" x14ac:dyDescent="0.2">
      <c r="A39" s="467"/>
      <c r="B39" s="467"/>
      <c r="C39" s="467"/>
      <c r="D39" s="467"/>
      <c r="E39" s="467"/>
      <c r="F39" s="467"/>
      <c r="G39" s="467"/>
      <c r="H39" s="467"/>
      <c r="I39" s="467"/>
      <c r="J39" s="467"/>
      <c r="K39" s="467"/>
      <c r="L39" s="467"/>
      <c r="M39" s="467"/>
      <c r="N39" s="467"/>
      <c r="O39" s="467"/>
      <c r="P39" s="467"/>
      <c r="Q39" s="467"/>
      <c r="R39" s="467"/>
    </row>
  </sheetData>
  <mergeCells count="3">
    <mergeCell ref="F5:G5"/>
    <mergeCell ref="D5:E5"/>
    <mergeCell ref="B5:C5"/>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rgb="FF92D050"/>
  </sheetPr>
  <dimension ref="A2:D13"/>
  <sheetViews>
    <sheetView showGridLines="0" workbookViewId="0"/>
  </sheetViews>
  <sheetFormatPr defaultColWidth="9" defaultRowHeight="12.75" x14ac:dyDescent="0.2"/>
  <cols>
    <col min="1" max="1" width="9" style="80"/>
    <col min="2" max="2" width="15.625" style="80" customWidth="1"/>
    <col min="3" max="5" width="12.625" style="80" customWidth="1"/>
    <col min="6" max="16384" width="9" style="80"/>
  </cols>
  <sheetData>
    <row r="2" spans="1:4" x14ac:dyDescent="0.2">
      <c r="A2" s="442" t="str">
        <f>Index!B18</f>
        <v>Table 12  Coniferous mean yield classes for GB</v>
      </c>
    </row>
    <row r="5" spans="1:4" ht="24" customHeight="1" x14ac:dyDescent="0.2">
      <c r="B5" s="630"/>
      <c r="C5" s="628" t="str">
        <f>'data input'!$C$28</f>
        <v>GB Public Forest Estate</v>
      </c>
      <c r="D5" s="651" t="s">
        <v>8</v>
      </c>
    </row>
    <row r="6" spans="1:4" ht="15.75" customHeight="1" x14ac:dyDescent="0.2">
      <c r="B6" s="630" t="s">
        <v>123</v>
      </c>
      <c r="C6" s="652" t="s">
        <v>124</v>
      </c>
      <c r="D6" s="653"/>
    </row>
    <row r="7" spans="1:4" x14ac:dyDescent="0.2">
      <c r="B7" s="364" t="s">
        <v>1</v>
      </c>
      <c r="C7" s="379">
        <f>'data input'!C306</f>
        <v>14.53</v>
      </c>
      <c r="D7" s="379">
        <f>'data input'!D306</f>
        <v>15.19</v>
      </c>
    </row>
    <row r="8" spans="1:4" x14ac:dyDescent="0.2">
      <c r="B8" s="364" t="s">
        <v>2</v>
      </c>
      <c r="C8" s="379">
        <f>'data input'!C307</f>
        <v>13.53</v>
      </c>
      <c r="D8" s="379">
        <f>'data input'!D307</f>
        <v>16.55</v>
      </c>
    </row>
    <row r="9" spans="1:4" x14ac:dyDescent="0.2">
      <c r="B9" s="364" t="s">
        <v>3</v>
      </c>
      <c r="C9" s="379">
        <f>'data input'!C308</f>
        <v>15.87</v>
      </c>
      <c r="D9" s="379">
        <f>'data input'!D308</f>
        <v>17.03</v>
      </c>
    </row>
    <row r="10" spans="1:4" x14ac:dyDescent="0.2">
      <c r="B10" s="366" t="s">
        <v>4</v>
      </c>
      <c r="C10" s="380">
        <f>'data input'!C309</f>
        <v>14.11</v>
      </c>
      <c r="D10" s="380">
        <f>'data input'!D309</f>
        <v>16.29</v>
      </c>
    </row>
    <row r="12" spans="1:4" x14ac:dyDescent="0.2">
      <c r="A12" s="80" t="s">
        <v>108</v>
      </c>
    </row>
    <row r="13" spans="1:4" x14ac:dyDescent="0.2">
      <c r="A13" s="209" t="s">
        <v>107</v>
      </c>
    </row>
  </sheetData>
  <pageMargins left="0.75" right="0.75" top="1" bottom="1" header="0.5" footer="0.5"/>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A14D1-C0F8-4793-ADB1-8D0704B03969}">
  <sheetPr codeName="Sheet19">
    <tabColor rgb="FF92D050"/>
  </sheetPr>
  <dimension ref="A2:G53"/>
  <sheetViews>
    <sheetView showGridLines="0" workbookViewId="0"/>
  </sheetViews>
  <sheetFormatPr defaultColWidth="9" defaultRowHeight="12.75" x14ac:dyDescent="0.2"/>
  <cols>
    <col min="1" max="1" width="9" style="80"/>
    <col min="2" max="2" width="19.5" style="80" bestFit="1" customWidth="1"/>
    <col min="3" max="4" width="11.125" style="80" bestFit="1" customWidth="1"/>
    <col min="5" max="5" width="13.875" style="209" bestFit="1" customWidth="1"/>
    <col min="6" max="6" width="18.5" style="209" bestFit="1" customWidth="1"/>
    <col min="7" max="7" width="9" style="80"/>
    <col min="8" max="9" width="11.875" style="80" bestFit="1" customWidth="1"/>
    <col min="10" max="16384" width="9" style="80"/>
  </cols>
  <sheetData>
    <row r="2" spans="1:6" x14ac:dyDescent="0.2">
      <c r="A2" s="442" t="str">
        <f>Index!B19</f>
        <v>Table 17 Cumulative volume production for the first five periods of each forecast; average annual volume within period</v>
      </c>
    </row>
    <row r="5" spans="1:6" x14ac:dyDescent="0.2">
      <c r="B5" s="635"/>
      <c r="C5" s="628">
        <v>2011</v>
      </c>
      <c r="D5" s="628">
        <v>2016</v>
      </c>
      <c r="E5" s="628" t="s">
        <v>300</v>
      </c>
      <c r="F5" s="654" t="s">
        <v>301</v>
      </c>
    </row>
    <row r="6" spans="1:6" ht="27.75" x14ac:dyDescent="0.2">
      <c r="B6" s="638"/>
      <c r="C6" s="593" t="s">
        <v>14</v>
      </c>
      <c r="D6" s="639" t="s">
        <v>14</v>
      </c>
      <c r="E6" s="593" t="s">
        <v>14</v>
      </c>
      <c r="F6" s="581" t="s">
        <v>14</v>
      </c>
    </row>
    <row r="7" spans="1:6" x14ac:dyDescent="0.2">
      <c r="B7" s="342" t="s">
        <v>1</v>
      </c>
      <c r="C7" s="372"/>
      <c r="D7" s="372"/>
      <c r="E7" s="525"/>
      <c r="F7" s="525"/>
    </row>
    <row r="8" spans="1:6" x14ac:dyDescent="0.2">
      <c r="B8" s="345" t="s">
        <v>296</v>
      </c>
      <c r="C8" s="343">
        <v>18866.188367483221</v>
      </c>
      <c r="D8" s="344"/>
      <c r="E8" s="526"/>
      <c r="F8" s="529"/>
    </row>
    <row r="9" spans="1:6" x14ac:dyDescent="0.2">
      <c r="B9" s="345" t="s">
        <v>304</v>
      </c>
      <c r="C9" s="343"/>
      <c r="D9" s="344">
        <v>19738.265288580169</v>
      </c>
      <c r="E9" s="526">
        <v>23964.737821261584</v>
      </c>
      <c r="F9" s="529">
        <v>36403.48859253453</v>
      </c>
    </row>
    <row r="10" spans="1:6" x14ac:dyDescent="0.2">
      <c r="B10" s="345" t="s">
        <v>297</v>
      </c>
      <c r="C10" s="343">
        <v>2183.7798599999996</v>
      </c>
      <c r="D10" s="344"/>
      <c r="E10" s="526"/>
      <c r="F10" s="529"/>
    </row>
    <row r="11" spans="1:6" x14ac:dyDescent="0.2">
      <c r="B11" s="345" t="s">
        <v>298</v>
      </c>
      <c r="C11" s="343">
        <v>2626.3170600000003</v>
      </c>
      <c r="D11" s="344">
        <v>3284.0050000000001</v>
      </c>
      <c r="E11" s="526"/>
      <c r="F11" s="529"/>
    </row>
    <row r="12" spans="1:6" x14ac:dyDescent="0.2">
      <c r="B12" s="345" t="s">
        <v>144</v>
      </c>
      <c r="C12" s="343">
        <v>2450.4372399999997</v>
      </c>
      <c r="D12" s="344">
        <v>3001.2190000000001</v>
      </c>
      <c r="E12" s="526">
        <v>3301.549</v>
      </c>
      <c r="F12" s="529">
        <v>2569.7829999999999</v>
      </c>
    </row>
    <row r="13" spans="1:6" x14ac:dyDescent="0.2">
      <c r="B13" s="345" t="s">
        <v>145</v>
      </c>
      <c r="C13" s="343">
        <v>2804.3772400000003</v>
      </c>
      <c r="D13" s="344">
        <v>3129.6909999999998</v>
      </c>
      <c r="E13" s="526">
        <v>3248.7159999999999</v>
      </c>
      <c r="F13" s="529">
        <v>2615.7550000000001</v>
      </c>
    </row>
    <row r="14" spans="1:6" x14ac:dyDescent="0.2">
      <c r="B14" s="345" t="s">
        <v>146</v>
      </c>
      <c r="C14" s="343">
        <v>2636.84816</v>
      </c>
      <c r="D14" s="344">
        <v>2942.7979999999998</v>
      </c>
      <c r="E14" s="526">
        <v>3005.8620000000001</v>
      </c>
      <c r="F14" s="529">
        <v>2318.6860000000001</v>
      </c>
    </row>
    <row r="15" spans="1:6" x14ac:dyDescent="0.2">
      <c r="B15" s="345" t="s">
        <v>147</v>
      </c>
      <c r="C15" s="343"/>
      <c r="D15" s="344">
        <v>2323.4369999999999</v>
      </c>
      <c r="E15" s="526">
        <v>2486.4360000000001</v>
      </c>
      <c r="F15" s="529">
        <v>2494.6689999999999</v>
      </c>
    </row>
    <row r="16" spans="1:6" x14ac:dyDescent="0.2">
      <c r="B16" s="345" t="s">
        <v>148</v>
      </c>
      <c r="C16" s="343"/>
      <c r="D16" s="344"/>
      <c r="E16" s="526">
        <v>2821.0709999999999</v>
      </c>
      <c r="F16" s="529">
        <v>2056.6559999999999</v>
      </c>
    </row>
    <row r="17" spans="2:7" x14ac:dyDescent="0.2">
      <c r="B17" s="345" t="s">
        <v>299</v>
      </c>
      <c r="C17" s="343">
        <v>82374.986167483206</v>
      </c>
      <c r="D17" s="344">
        <v>73405.75</v>
      </c>
      <c r="E17" s="526">
        <v>74318.17</v>
      </c>
      <c r="F17" s="529">
        <v>60277.745000000003</v>
      </c>
    </row>
    <row r="18" spans="2:7" x14ac:dyDescent="0.2">
      <c r="B18" s="374" t="str">
        <f>'Table 3'!B13</f>
        <v>Scotland</v>
      </c>
      <c r="C18" s="375"/>
      <c r="D18" s="375"/>
      <c r="E18" s="527"/>
      <c r="F18" s="527"/>
      <c r="G18" s="443"/>
    </row>
    <row r="19" spans="2:7" x14ac:dyDescent="0.2">
      <c r="B19" s="345" t="s">
        <v>296</v>
      </c>
      <c r="C19" s="343">
        <v>19442.98603862309</v>
      </c>
      <c r="D19" s="344"/>
      <c r="E19" s="526"/>
      <c r="F19" s="529"/>
    </row>
    <row r="20" spans="2:7" x14ac:dyDescent="0.2">
      <c r="B20" s="345" t="s">
        <v>304</v>
      </c>
      <c r="C20" s="343"/>
      <c r="D20" s="344">
        <v>25483.845721465372</v>
      </c>
      <c r="E20" s="526">
        <v>40909.705823822165</v>
      </c>
      <c r="F20" s="529">
        <v>52799.723107595099</v>
      </c>
    </row>
    <row r="21" spans="2:7" x14ac:dyDescent="0.2">
      <c r="B21" s="345" t="s">
        <v>297</v>
      </c>
      <c r="C21" s="343">
        <v>4613.6655599999995</v>
      </c>
      <c r="D21" s="344"/>
      <c r="E21" s="526"/>
      <c r="F21" s="529"/>
    </row>
    <row r="22" spans="2:7" x14ac:dyDescent="0.2">
      <c r="B22" s="345" t="s">
        <v>298</v>
      </c>
      <c r="C22" s="343">
        <v>5916.8882099999992</v>
      </c>
      <c r="D22" s="344">
        <v>7291.4809999999998</v>
      </c>
      <c r="E22" s="526"/>
      <c r="F22" s="529"/>
    </row>
    <row r="23" spans="2:7" x14ac:dyDescent="0.2">
      <c r="B23" s="345" t="s">
        <v>144</v>
      </c>
      <c r="C23" s="343">
        <v>7796.0804399999997</v>
      </c>
      <c r="D23" s="344">
        <v>8096.3360000000002</v>
      </c>
      <c r="E23" s="526">
        <v>10201.834999999999</v>
      </c>
      <c r="F23" s="529">
        <v>5092.0360000000001</v>
      </c>
    </row>
    <row r="24" spans="2:7" x14ac:dyDescent="0.2">
      <c r="B24" s="345" t="s">
        <v>145</v>
      </c>
      <c r="C24" s="343">
        <v>9131.4047300000002</v>
      </c>
      <c r="D24" s="344">
        <v>9211.6020000000008</v>
      </c>
      <c r="E24" s="526">
        <v>9541.1239999999998</v>
      </c>
      <c r="F24" s="529">
        <v>6529.4849999999997</v>
      </c>
    </row>
    <row r="25" spans="2:7" x14ac:dyDescent="0.2">
      <c r="B25" s="345" t="s">
        <v>146</v>
      </c>
      <c r="C25" s="343">
        <v>8212.9013599999998</v>
      </c>
      <c r="D25" s="344">
        <v>9045.4809999999998</v>
      </c>
      <c r="E25" s="526">
        <v>10471.892</v>
      </c>
      <c r="F25" s="529">
        <v>8607.8220000000001</v>
      </c>
    </row>
    <row r="26" spans="2:7" x14ac:dyDescent="0.2">
      <c r="B26" s="345" t="s">
        <v>147</v>
      </c>
      <c r="C26" s="343"/>
      <c r="D26" s="344">
        <v>8422.2270000000008</v>
      </c>
      <c r="E26" s="526">
        <v>9821.0069999999996</v>
      </c>
      <c r="F26" s="529">
        <v>9609.2530000000006</v>
      </c>
    </row>
    <row r="27" spans="2:7" x14ac:dyDescent="0.2">
      <c r="B27" s="345" t="s">
        <v>148</v>
      </c>
      <c r="C27" s="343"/>
      <c r="D27" s="344"/>
      <c r="E27" s="526">
        <v>9429.509</v>
      </c>
      <c r="F27" s="529">
        <v>7964.8140000000003</v>
      </c>
    </row>
    <row r="28" spans="2:7" x14ac:dyDescent="0.2">
      <c r="B28" s="345" t="s">
        <v>299</v>
      </c>
      <c r="C28" s="343">
        <v>197797.68753862308</v>
      </c>
      <c r="D28" s="344">
        <v>210335.63500000001</v>
      </c>
      <c r="E28" s="526">
        <v>247326.83499999999</v>
      </c>
      <c r="F28" s="529">
        <v>189017.05</v>
      </c>
    </row>
    <row r="29" spans="2:7" x14ac:dyDescent="0.2">
      <c r="B29" s="376" t="str">
        <f>'Table 3'!B19</f>
        <v>Wales</v>
      </c>
      <c r="C29" s="377"/>
      <c r="D29" s="377"/>
      <c r="E29" s="528"/>
      <c r="F29" s="528"/>
    </row>
    <row r="30" spans="2:7" x14ac:dyDescent="0.2">
      <c r="B30" s="345" t="s">
        <v>296</v>
      </c>
      <c r="C30" s="343">
        <v>3500.8587373878404</v>
      </c>
      <c r="D30" s="344"/>
      <c r="E30" s="526"/>
      <c r="F30" s="529"/>
    </row>
    <row r="31" spans="2:7" x14ac:dyDescent="0.2">
      <c r="B31" s="345" t="s">
        <v>304</v>
      </c>
      <c r="C31" s="343"/>
      <c r="D31" s="344">
        <v>4419.1558756251106</v>
      </c>
      <c r="E31" s="526">
        <v>8181.01481730665</v>
      </c>
      <c r="F31" s="529">
        <v>9349.1142846892908</v>
      </c>
    </row>
    <row r="32" spans="2:7" x14ac:dyDescent="0.2">
      <c r="B32" s="345" t="s">
        <v>297</v>
      </c>
      <c r="C32" s="343">
        <v>793.32395999999994</v>
      </c>
      <c r="D32" s="344"/>
      <c r="E32" s="526"/>
      <c r="F32" s="529"/>
    </row>
    <row r="33" spans="2:6" x14ac:dyDescent="0.2">
      <c r="B33" s="345" t="s">
        <v>298</v>
      </c>
      <c r="C33" s="343">
        <v>1025.4451999999999</v>
      </c>
      <c r="D33" s="344">
        <v>1001.585</v>
      </c>
      <c r="E33" s="526"/>
      <c r="F33" s="529"/>
    </row>
    <row r="34" spans="2:6" x14ac:dyDescent="0.2">
      <c r="B34" s="345" t="s">
        <v>144</v>
      </c>
      <c r="C34" s="343">
        <v>1008.2595</v>
      </c>
      <c r="D34" s="344">
        <v>1064.04</v>
      </c>
      <c r="E34" s="526">
        <v>1156.0229999999999</v>
      </c>
      <c r="F34" s="529">
        <v>843.11199999999997</v>
      </c>
    </row>
    <row r="35" spans="2:6" x14ac:dyDescent="0.2">
      <c r="B35" s="345" t="s">
        <v>145</v>
      </c>
      <c r="C35" s="343">
        <v>712.52098999999998</v>
      </c>
      <c r="D35" s="344">
        <v>789.73699999999997</v>
      </c>
      <c r="E35" s="526">
        <v>1092.6690000000001</v>
      </c>
      <c r="F35" s="529">
        <v>682.85199999999998</v>
      </c>
    </row>
    <row r="36" spans="2:6" x14ac:dyDescent="0.2">
      <c r="B36" s="345" t="s">
        <v>146</v>
      </c>
      <c r="C36" s="343">
        <v>790.80250000000001</v>
      </c>
      <c r="D36" s="344">
        <v>751.875</v>
      </c>
      <c r="E36" s="526">
        <v>763.75</v>
      </c>
      <c r="F36" s="529">
        <v>773.40200000000004</v>
      </c>
    </row>
    <row r="37" spans="2:6" x14ac:dyDescent="0.2">
      <c r="B37" s="345" t="s">
        <v>147</v>
      </c>
      <c r="C37" s="343"/>
      <c r="D37" s="344">
        <v>700.03499999999997</v>
      </c>
      <c r="E37" s="526">
        <v>855.91200000000003</v>
      </c>
      <c r="F37" s="529">
        <v>870.09</v>
      </c>
    </row>
    <row r="38" spans="2:6" x14ac:dyDescent="0.2">
      <c r="B38" s="345" t="s">
        <v>148</v>
      </c>
      <c r="C38" s="343"/>
      <c r="D38" s="344"/>
      <c r="E38" s="526">
        <v>802.76300000000003</v>
      </c>
      <c r="F38" s="529">
        <v>790.32299999999998</v>
      </c>
    </row>
    <row r="39" spans="2:6" x14ac:dyDescent="0.2">
      <c r="B39" s="345" t="s">
        <v>299</v>
      </c>
      <c r="C39" s="343">
        <v>25152.619487387841</v>
      </c>
      <c r="D39" s="344">
        <v>21536.36</v>
      </c>
      <c r="E39" s="526">
        <v>23355.584999999999</v>
      </c>
      <c r="F39" s="529">
        <v>19798.895</v>
      </c>
    </row>
    <row r="40" spans="2:6" x14ac:dyDescent="0.2">
      <c r="B40" s="655" t="str">
        <f>'Table 3'!B25</f>
        <v>Great Britain</v>
      </c>
      <c r="C40" s="656"/>
      <c r="D40" s="656"/>
      <c r="E40" s="657"/>
      <c r="F40" s="657"/>
    </row>
    <row r="41" spans="2:6" x14ac:dyDescent="0.2">
      <c r="B41" s="345" t="s">
        <v>296</v>
      </c>
      <c r="C41" s="343">
        <v>41810.033143494155</v>
      </c>
      <c r="D41" s="344"/>
      <c r="E41" s="526"/>
      <c r="F41" s="529"/>
    </row>
    <row r="42" spans="2:6" x14ac:dyDescent="0.2">
      <c r="B42" s="345" t="s">
        <v>304</v>
      </c>
      <c r="C42" s="343"/>
      <c r="D42" s="344">
        <v>49641.266885670651</v>
      </c>
      <c r="E42" s="526">
        <v>73055.458462390394</v>
      </c>
      <c r="F42" s="529">
        <v>98552.32598481889</v>
      </c>
    </row>
    <row r="43" spans="2:6" x14ac:dyDescent="0.2">
      <c r="B43" s="345" t="s">
        <v>297</v>
      </c>
      <c r="C43" s="343">
        <v>7590.7693799999997</v>
      </c>
      <c r="D43" s="344"/>
      <c r="E43" s="526"/>
      <c r="F43" s="529"/>
    </row>
    <row r="44" spans="2:6" x14ac:dyDescent="0.2">
      <c r="B44" s="345" t="s">
        <v>298</v>
      </c>
      <c r="C44" s="343">
        <v>9568.6504699999987</v>
      </c>
      <c r="D44" s="344">
        <v>11577.071</v>
      </c>
      <c r="E44" s="526"/>
      <c r="F44" s="529"/>
    </row>
    <row r="45" spans="2:6" x14ac:dyDescent="0.2">
      <c r="B45" s="345" t="s">
        <v>144</v>
      </c>
      <c r="C45" s="343">
        <v>11254.777179999999</v>
      </c>
      <c r="D45" s="344">
        <v>12161.594999999999</v>
      </c>
      <c r="E45" s="526">
        <v>14659.406999999999</v>
      </c>
      <c r="F45" s="529">
        <v>8504.9310000000005</v>
      </c>
    </row>
    <row r="46" spans="2:6" x14ac:dyDescent="0.2">
      <c r="B46" s="345" t="s">
        <v>145</v>
      </c>
      <c r="C46" s="343">
        <v>12648.302960000001</v>
      </c>
      <c r="D46" s="344">
        <v>13131.03</v>
      </c>
      <c r="E46" s="526">
        <v>13882.509</v>
      </c>
      <c r="F46" s="529">
        <v>9828.0920000000006</v>
      </c>
    </row>
    <row r="47" spans="2:6" x14ac:dyDescent="0.2">
      <c r="B47" s="345" t="s">
        <v>146</v>
      </c>
      <c r="C47" s="343">
        <v>11640.552019999999</v>
      </c>
      <c r="D47" s="344">
        <v>12740.154</v>
      </c>
      <c r="E47" s="526">
        <v>14241.504000000001</v>
      </c>
      <c r="F47" s="529">
        <v>11699.91</v>
      </c>
    </row>
    <row r="48" spans="2:6" x14ac:dyDescent="0.2">
      <c r="B48" s="345" t="s">
        <v>147</v>
      </c>
      <c r="C48" s="343"/>
      <c r="D48" s="344">
        <v>11445.699000000001</v>
      </c>
      <c r="E48" s="526">
        <v>13163.355</v>
      </c>
      <c r="F48" s="529">
        <v>12974.012000000001</v>
      </c>
    </row>
    <row r="49" spans="2:6" x14ac:dyDescent="0.2">
      <c r="B49" s="345" t="s">
        <v>148</v>
      </c>
      <c r="C49" s="343"/>
      <c r="D49" s="344"/>
      <c r="E49" s="526">
        <v>13053.343000000001</v>
      </c>
      <c r="F49" s="529">
        <v>10811.793</v>
      </c>
    </row>
    <row r="50" spans="2:6" x14ac:dyDescent="0.2">
      <c r="B50" s="345" t="s">
        <v>299</v>
      </c>
      <c r="C50" s="343">
        <v>305325.29319349414</v>
      </c>
      <c r="D50" s="344">
        <v>305277.745</v>
      </c>
      <c r="E50" s="526">
        <v>345000.59</v>
      </c>
      <c r="F50" s="529">
        <v>269093.69</v>
      </c>
    </row>
    <row r="52" spans="2:6" x14ac:dyDescent="0.2">
      <c r="B52" s="209" t="s">
        <v>302</v>
      </c>
    </row>
    <row r="53" spans="2:6" x14ac:dyDescent="0.2">
      <c r="B53" s="209" t="s">
        <v>303</v>
      </c>
    </row>
  </sheetData>
  <pageMargins left="0.75" right="0.75" top="1" bottom="1" header="0.5" footer="0.5"/>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7" tint="0.39997558519241921"/>
  </sheetPr>
  <dimension ref="A1:IV531"/>
  <sheetViews>
    <sheetView zoomScale="80" zoomScaleNormal="80" workbookViewId="0">
      <selection activeCell="B1" sqref="B1"/>
    </sheetView>
  </sheetViews>
  <sheetFormatPr defaultColWidth="9" defaultRowHeight="12.75" x14ac:dyDescent="0.2"/>
  <cols>
    <col min="1" max="1" width="34" style="18" customWidth="1"/>
    <col min="2" max="2" width="17.375" style="18" customWidth="1"/>
    <col min="3" max="3" width="15.875" style="18" customWidth="1"/>
    <col min="4" max="6" width="12.625" style="18" customWidth="1"/>
    <col min="7" max="7" width="15.25" style="18" customWidth="1"/>
    <col min="8" max="8" width="13.5" style="18" customWidth="1"/>
    <col min="9" max="9" width="14.125" style="18" customWidth="1"/>
    <col min="10" max="10" width="17.375" style="18" customWidth="1"/>
    <col min="11" max="13" width="12.625" style="18" customWidth="1"/>
    <col min="14" max="14" width="15.625" style="18" customWidth="1"/>
    <col min="15" max="15" width="16.375" style="18" customWidth="1"/>
    <col min="16" max="16" width="13.625" style="18" customWidth="1"/>
    <col min="17" max="17" width="15.125" style="18" customWidth="1"/>
    <col min="18" max="18" width="12.75" style="18" customWidth="1"/>
    <col min="19" max="19" width="12.625" style="18" customWidth="1"/>
    <col min="20" max="20" width="17.125" style="18" customWidth="1"/>
    <col min="21" max="21" width="15" style="18" customWidth="1"/>
    <col min="22" max="22" width="17.25" style="18" customWidth="1"/>
    <col min="23" max="34" width="12.625" style="18" customWidth="1"/>
    <col min="35" max="16384" width="9" style="18"/>
  </cols>
  <sheetData>
    <row r="1" spans="2:13" ht="18.75" customHeight="1" x14ac:dyDescent="0.2"/>
    <row r="2" spans="2:13" ht="18.75" customHeight="1" x14ac:dyDescent="0.25">
      <c r="B2" s="312" t="s">
        <v>213</v>
      </c>
      <c r="C2" s="313"/>
      <c r="D2" s="313"/>
      <c r="E2" s="313"/>
      <c r="F2" s="313"/>
      <c r="G2" s="313"/>
      <c r="H2" s="313"/>
      <c r="I2" s="262"/>
      <c r="J2" s="405" t="s">
        <v>228</v>
      </c>
    </row>
    <row r="3" spans="2:13" x14ac:dyDescent="0.2">
      <c r="B3" s="171" t="s">
        <v>150</v>
      </c>
      <c r="C3" s="172" t="s">
        <v>151</v>
      </c>
      <c r="D3" s="252" t="s">
        <v>152</v>
      </c>
      <c r="E3" s="252"/>
      <c r="F3" s="252"/>
      <c r="G3" s="252"/>
      <c r="H3" s="252"/>
      <c r="I3" s="397"/>
      <c r="J3" s="403"/>
      <c r="L3" s="169"/>
      <c r="M3" s="123" t="s">
        <v>160</v>
      </c>
    </row>
    <row r="4" spans="2:13" ht="15" x14ac:dyDescent="0.2">
      <c r="B4" s="253" t="s">
        <v>131</v>
      </c>
      <c r="C4" s="194" t="s">
        <v>175</v>
      </c>
      <c r="D4" s="179" t="s">
        <v>251</v>
      </c>
      <c r="E4" s="180"/>
      <c r="F4" s="180"/>
      <c r="G4" s="180"/>
      <c r="H4" s="180"/>
      <c r="I4" s="23"/>
      <c r="J4" s="404"/>
      <c r="L4" s="161"/>
      <c r="M4" s="123" t="s">
        <v>155</v>
      </c>
    </row>
    <row r="5" spans="2:13" ht="15" x14ac:dyDescent="0.2">
      <c r="B5" s="254"/>
      <c r="C5" s="193"/>
      <c r="D5" s="179" t="s">
        <v>252</v>
      </c>
      <c r="E5" s="180"/>
      <c r="F5" s="180"/>
      <c r="G5" s="180"/>
      <c r="H5" s="180"/>
      <c r="I5" s="23"/>
      <c r="J5" s="404"/>
      <c r="L5" s="162"/>
      <c r="M5" s="123" t="s">
        <v>156</v>
      </c>
    </row>
    <row r="6" spans="2:13" ht="15" x14ac:dyDescent="0.2">
      <c r="B6" s="254"/>
      <c r="C6" s="193"/>
      <c r="D6" s="179" t="s">
        <v>253</v>
      </c>
      <c r="E6" s="180"/>
      <c r="F6" s="180"/>
      <c r="G6" s="180"/>
      <c r="H6" s="180"/>
      <c r="I6" s="23"/>
      <c r="J6" s="404"/>
      <c r="L6" s="163"/>
      <c r="M6" s="123" t="s">
        <v>157</v>
      </c>
    </row>
    <row r="7" spans="2:13" ht="15" x14ac:dyDescent="0.2">
      <c r="B7" s="254"/>
      <c r="C7" s="193"/>
      <c r="D7" s="179" t="s">
        <v>255</v>
      </c>
      <c r="E7" s="180"/>
      <c r="F7" s="180"/>
      <c r="G7" s="180"/>
      <c r="H7" s="180"/>
      <c r="I7" s="23"/>
      <c r="J7" s="404"/>
      <c r="L7" s="192"/>
      <c r="M7" s="123" t="s">
        <v>177</v>
      </c>
    </row>
    <row r="8" spans="2:13" ht="15" x14ac:dyDescent="0.2">
      <c r="B8" s="254"/>
      <c r="C8" s="193"/>
      <c r="D8" s="179" t="s">
        <v>254</v>
      </c>
      <c r="E8" s="180"/>
      <c r="F8" s="180"/>
      <c r="G8" s="180"/>
      <c r="H8" s="180"/>
      <c r="I8" s="23"/>
      <c r="J8" s="404"/>
      <c r="L8" s="155"/>
      <c r="M8" s="123" t="s">
        <v>176</v>
      </c>
    </row>
    <row r="9" spans="2:13" x14ac:dyDescent="0.2">
      <c r="B9" s="254"/>
      <c r="C9" s="203"/>
      <c r="D9" s="179" t="s">
        <v>180</v>
      </c>
      <c r="E9" s="180"/>
      <c r="F9" s="180"/>
      <c r="G9" s="180"/>
      <c r="H9" s="180"/>
      <c r="I9" s="23"/>
      <c r="J9" s="404"/>
      <c r="L9" s="393"/>
      <c r="M9" s="123" t="s">
        <v>227</v>
      </c>
    </row>
    <row r="10" spans="2:13" x14ac:dyDescent="0.2">
      <c r="B10" s="254"/>
      <c r="C10" s="157"/>
      <c r="D10" s="159"/>
      <c r="E10" s="23"/>
      <c r="F10" s="23"/>
      <c r="G10" s="23"/>
      <c r="H10" s="23"/>
      <c r="I10" s="22"/>
      <c r="J10" s="404"/>
    </row>
    <row r="11" spans="2:13" x14ac:dyDescent="0.2">
      <c r="B11" s="158" t="s">
        <v>26</v>
      </c>
      <c r="C11" s="195" t="s">
        <v>171</v>
      </c>
      <c r="D11" s="188" t="s">
        <v>172</v>
      </c>
      <c r="E11" s="188"/>
      <c r="F11" s="188"/>
      <c r="G11" s="188"/>
      <c r="H11" s="188"/>
      <c r="I11" s="22"/>
      <c r="J11" s="404"/>
    </row>
    <row r="12" spans="2:13" ht="15" x14ac:dyDescent="0.2">
      <c r="B12" s="255" t="s">
        <v>153</v>
      </c>
      <c r="C12" s="185" t="s">
        <v>161</v>
      </c>
      <c r="D12" s="179" t="s">
        <v>162</v>
      </c>
      <c r="E12" s="180"/>
      <c r="F12" s="180"/>
      <c r="G12" s="180"/>
      <c r="H12" s="180"/>
      <c r="I12" s="22"/>
      <c r="J12" s="404"/>
    </row>
    <row r="13" spans="2:13" ht="15" x14ac:dyDescent="0.2">
      <c r="B13" s="255"/>
      <c r="C13" s="185"/>
      <c r="D13" s="179" t="s">
        <v>163</v>
      </c>
      <c r="E13" s="180"/>
      <c r="F13" s="180"/>
      <c r="G13" s="180"/>
      <c r="H13" s="180"/>
      <c r="I13" s="22"/>
      <c r="J13" s="404"/>
    </row>
    <row r="14" spans="2:13" ht="15" x14ac:dyDescent="0.2">
      <c r="B14" s="255"/>
      <c r="C14" s="185"/>
      <c r="D14" s="179" t="s">
        <v>164</v>
      </c>
      <c r="E14" s="180"/>
      <c r="F14" s="180"/>
      <c r="G14" s="180"/>
      <c r="H14" s="180"/>
      <c r="I14" s="22"/>
      <c r="J14" s="404"/>
    </row>
    <row r="15" spans="2:13" ht="18.75" customHeight="1" x14ac:dyDescent="0.2">
      <c r="B15" s="255"/>
      <c r="C15" s="185"/>
      <c r="D15" s="180" t="s">
        <v>165</v>
      </c>
      <c r="E15" s="180"/>
      <c r="F15" s="180"/>
      <c r="G15" s="180"/>
      <c r="H15" s="180"/>
      <c r="I15" s="22"/>
      <c r="J15" s="404"/>
    </row>
    <row r="16" spans="2:13" ht="15" x14ac:dyDescent="0.2">
      <c r="B16" s="255"/>
      <c r="C16" s="185"/>
      <c r="D16" s="180" t="s">
        <v>181</v>
      </c>
      <c r="E16" s="180"/>
      <c r="F16" s="180"/>
      <c r="G16" s="180"/>
      <c r="H16" s="180"/>
      <c r="I16" s="22"/>
      <c r="J16" s="404"/>
    </row>
    <row r="17" spans="1:21" ht="15" x14ac:dyDescent="0.2">
      <c r="B17" s="255"/>
      <c r="C17" s="186" t="s">
        <v>166</v>
      </c>
      <c r="D17" s="181" t="s">
        <v>167</v>
      </c>
      <c r="E17" s="182"/>
      <c r="F17" s="182"/>
      <c r="G17" s="182"/>
      <c r="H17" s="182"/>
      <c r="I17" s="22"/>
      <c r="J17" s="404"/>
    </row>
    <row r="18" spans="1:21" ht="15" x14ac:dyDescent="0.2">
      <c r="B18" s="255"/>
      <c r="C18" s="187" t="s">
        <v>168</v>
      </c>
      <c r="D18" s="183" t="s">
        <v>169</v>
      </c>
      <c r="E18" s="184"/>
      <c r="F18" s="184"/>
      <c r="G18" s="184"/>
      <c r="H18" s="184"/>
      <c r="I18" s="22"/>
      <c r="J18" s="404"/>
    </row>
    <row r="19" spans="1:21" ht="15" x14ac:dyDescent="0.2">
      <c r="B19" s="158" t="s">
        <v>154</v>
      </c>
      <c r="C19" s="187"/>
      <c r="D19" s="183" t="s">
        <v>170</v>
      </c>
      <c r="E19" s="184"/>
      <c r="F19" s="184"/>
      <c r="G19" s="184"/>
      <c r="H19" s="184"/>
      <c r="I19" s="22"/>
      <c r="J19" s="404"/>
    </row>
    <row r="20" spans="1:21" x14ac:dyDescent="0.2">
      <c r="B20" s="157"/>
      <c r="C20" s="190" t="s">
        <v>171</v>
      </c>
      <c r="D20" s="189" t="s">
        <v>172</v>
      </c>
      <c r="E20" s="188"/>
      <c r="F20" s="188"/>
      <c r="G20" s="188"/>
      <c r="H20" s="188"/>
      <c r="I20" s="22"/>
      <c r="J20" s="404"/>
    </row>
    <row r="21" spans="1:21" x14ac:dyDescent="0.2">
      <c r="B21" s="157"/>
      <c r="C21" s="157"/>
      <c r="D21" s="23"/>
      <c r="E21" s="23"/>
      <c r="F21" s="23"/>
      <c r="G21" s="23"/>
      <c r="H21" s="23"/>
      <c r="I21" s="22"/>
      <c r="J21" s="266"/>
    </row>
    <row r="22" spans="1:21" x14ac:dyDescent="0.2">
      <c r="B22" s="157"/>
      <c r="C22" s="157"/>
      <c r="D22" s="23"/>
      <c r="E22" s="23"/>
      <c r="F22" s="23"/>
      <c r="G22" s="23"/>
      <c r="H22" s="23"/>
      <c r="I22" s="22"/>
      <c r="J22" s="266"/>
    </row>
    <row r="23" spans="1:21" x14ac:dyDescent="0.2">
      <c r="B23" s="157"/>
      <c r="C23" s="157"/>
      <c r="D23" s="23"/>
      <c r="E23" s="23"/>
      <c r="F23" s="23"/>
      <c r="G23" s="23"/>
      <c r="H23" s="23"/>
      <c r="I23" s="22"/>
      <c r="J23" s="266"/>
    </row>
    <row r="24" spans="1:21" x14ac:dyDescent="0.2">
      <c r="B24" s="157"/>
      <c r="C24" s="157"/>
      <c r="D24" s="23"/>
      <c r="E24" s="23"/>
      <c r="F24" s="23"/>
      <c r="G24" s="23"/>
      <c r="H24" s="23"/>
      <c r="I24" s="22"/>
      <c r="J24" s="266"/>
    </row>
    <row r="25" spans="1:21" x14ac:dyDescent="0.2">
      <c r="B25" s="157"/>
      <c r="C25" s="157"/>
      <c r="D25" s="23"/>
      <c r="E25" s="23"/>
      <c r="F25" s="23"/>
      <c r="G25" s="23"/>
      <c r="H25" s="23"/>
      <c r="I25" s="22"/>
      <c r="J25" s="266"/>
    </row>
    <row r="26" spans="1:21" x14ac:dyDescent="0.2">
      <c r="B26" s="398"/>
      <c r="C26" s="399"/>
      <c r="D26" s="400"/>
      <c r="E26" s="400"/>
      <c r="F26" s="400"/>
      <c r="G26" s="400"/>
      <c r="H26" s="400"/>
      <c r="I26" s="401"/>
      <c r="J26" s="402"/>
    </row>
    <row r="27" spans="1:21" ht="13.5" thickBot="1" x14ac:dyDescent="0.25">
      <c r="B27" s="22"/>
      <c r="C27" s="23"/>
      <c r="D27" s="23"/>
      <c r="E27" s="23"/>
      <c r="F27" s="23"/>
      <c r="G27" s="23"/>
      <c r="H27" s="23"/>
    </row>
    <row r="28" spans="1:21" s="435" customFormat="1" ht="26.25" thickBot="1" x14ac:dyDescent="0.25">
      <c r="A28" s="439" t="s">
        <v>236</v>
      </c>
      <c r="B28" s="485" t="s">
        <v>234</v>
      </c>
      <c r="C28" s="488" t="s">
        <v>233</v>
      </c>
      <c r="D28" s="489"/>
      <c r="E28" s="486"/>
      <c r="F28" s="487" t="s">
        <v>235</v>
      </c>
      <c r="G28" s="488" t="s">
        <v>240</v>
      </c>
      <c r="H28" s="490"/>
    </row>
    <row r="30" spans="1:21" x14ac:dyDescent="0.2">
      <c r="B30" s="261" t="str">
        <f>Index!B7</f>
        <v>Table 1  Stocked area of conifers at 31 March 2021</v>
      </c>
      <c r="C30" s="262"/>
      <c r="D30" s="262"/>
      <c r="E30" s="262"/>
      <c r="F30" s="262"/>
      <c r="G30" s="314"/>
      <c r="I30" s="261" t="str">
        <f>Index!B8</f>
        <v>Table 2  Standing volume of conifers at 31 March 2021</v>
      </c>
      <c r="J30" s="262"/>
      <c r="K30" s="262"/>
      <c r="L30" s="262"/>
      <c r="M30" s="262"/>
      <c r="N30" s="263"/>
      <c r="P30" s="261" t="str">
        <f>Index!B14</f>
        <v>Table 8  Clearfelled area at 31 March 2021</v>
      </c>
      <c r="Q30" s="281"/>
      <c r="R30" s="262"/>
      <c r="S30" s="262"/>
      <c r="T30" s="262"/>
      <c r="U30" s="317" t="s">
        <v>215</v>
      </c>
    </row>
    <row r="31" spans="1:21" x14ac:dyDescent="0.2">
      <c r="B31" s="264"/>
      <c r="C31" s="265" t="s">
        <v>158</v>
      </c>
      <c r="D31" s="22"/>
      <c r="E31" s="22"/>
      <c r="F31" s="22"/>
      <c r="G31" s="266"/>
      <c r="I31" s="264"/>
      <c r="J31" s="22"/>
      <c r="K31" s="22"/>
      <c r="L31" s="22"/>
      <c r="M31" s="22"/>
      <c r="N31" s="266"/>
      <c r="P31" s="282"/>
      <c r="Q31" s="159" t="s">
        <v>159</v>
      </c>
      <c r="R31" s="23"/>
      <c r="S31" s="23"/>
      <c r="T31" s="22"/>
      <c r="U31" s="266"/>
    </row>
    <row r="32" spans="1:21" ht="14.25" x14ac:dyDescent="0.2">
      <c r="B32" s="267" t="s">
        <v>9</v>
      </c>
      <c r="C32" s="268" t="s">
        <v>128</v>
      </c>
      <c r="D32" s="269" t="s">
        <v>8</v>
      </c>
      <c r="E32" s="270"/>
      <c r="F32" s="22"/>
      <c r="G32" s="266"/>
      <c r="I32" s="267" t="s">
        <v>9</v>
      </c>
      <c r="J32" s="269" t="str">
        <f>C32</f>
        <v>FE/FLS/NRW/FS</v>
      </c>
      <c r="K32" s="269" t="s">
        <v>8</v>
      </c>
      <c r="L32" s="270"/>
      <c r="M32" s="22"/>
      <c r="N32" s="266"/>
      <c r="P32" s="267" t="s">
        <v>9</v>
      </c>
      <c r="Q32" s="268" t="s">
        <v>131</v>
      </c>
      <c r="R32" s="269" t="s">
        <v>8</v>
      </c>
      <c r="S32" s="270"/>
      <c r="T32" s="22"/>
      <c r="U32" s="266"/>
    </row>
    <row r="33" spans="2:21" ht="25.5" x14ac:dyDescent="0.2">
      <c r="B33" s="267"/>
      <c r="C33" s="197" t="s">
        <v>16</v>
      </c>
      <c r="D33" s="197" t="s">
        <v>16</v>
      </c>
      <c r="E33" s="270" t="s">
        <v>12</v>
      </c>
      <c r="F33" s="22"/>
      <c r="G33" s="266"/>
      <c r="I33" s="267"/>
      <c r="J33" s="197" t="s">
        <v>40</v>
      </c>
      <c r="K33" s="197" t="s">
        <v>40</v>
      </c>
      <c r="L33" s="270" t="s">
        <v>12</v>
      </c>
      <c r="M33" s="22"/>
      <c r="N33" s="266"/>
      <c r="P33" s="267"/>
      <c r="Q33" s="197" t="s">
        <v>16</v>
      </c>
      <c r="R33" s="197" t="s">
        <v>16</v>
      </c>
      <c r="S33" s="270" t="s">
        <v>12</v>
      </c>
      <c r="T33" s="22"/>
      <c r="U33" s="266"/>
    </row>
    <row r="34" spans="2:21" x14ac:dyDescent="0.2">
      <c r="B34" s="267" t="s">
        <v>1</v>
      </c>
      <c r="C34" s="493">
        <v>124.58010999999999</v>
      </c>
      <c r="D34" s="272">
        <v>153.04499999999999</v>
      </c>
      <c r="E34" s="273">
        <v>2.3332945614795069</v>
      </c>
      <c r="F34" s="274"/>
      <c r="G34" s="266"/>
      <c r="I34" s="267" t="s">
        <v>1</v>
      </c>
      <c r="J34" s="277">
        <v>25753.39</v>
      </c>
      <c r="K34" s="278">
        <v>65139.830999999998</v>
      </c>
      <c r="L34" s="273">
        <v>2.9035124316031697</v>
      </c>
      <c r="M34" s="22"/>
      <c r="N34" s="266"/>
      <c r="P34" s="267" t="s">
        <v>1</v>
      </c>
      <c r="Q34" s="271">
        <v>8.2546300000000006</v>
      </c>
      <c r="R34" s="272">
        <v>8.8661199999999987</v>
      </c>
      <c r="S34" s="273">
        <v>12.036226209071909</v>
      </c>
      <c r="T34" s="22"/>
      <c r="U34" s="266"/>
    </row>
    <row r="35" spans="2:21" x14ac:dyDescent="0.2">
      <c r="B35" s="267" t="s">
        <v>2</v>
      </c>
      <c r="C35" s="493">
        <v>335.13024999999999</v>
      </c>
      <c r="D35" s="272">
        <v>513.28915000000006</v>
      </c>
      <c r="E35" s="273">
        <v>1.2780166535794109</v>
      </c>
      <c r="F35" s="22"/>
      <c r="G35" s="266"/>
      <c r="I35" s="267" t="s">
        <v>2</v>
      </c>
      <c r="J35" s="277">
        <v>76143.023000000001</v>
      </c>
      <c r="K35" s="278">
        <v>187960.98800000001</v>
      </c>
      <c r="L35" s="273">
        <v>1.9264205708167061</v>
      </c>
      <c r="M35" s="22"/>
      <c r="N35" s="266"/>
      <c r="P35" s="267" t="s">
        <v>2</v>
      </c>
      <c r="Q35" s="271">
        <v>39.123380000000004</v>
      </c>
      <c r="R35" s="272">
        <v>42.734250000000003</v>
      </c>
      <c r="S35" s="273">
        <v>5.9454799891316492</v>
      </c>
      <c r="T35" s="22"/>
      <c r="U35" s="266"/>
    </row>
    <row r="36" spans="2:21" x14ac:dyDescent="0.2">
      <c r="B36" s="267" t="s">
        <v>3</v>
      </c>
      <c r="C36" s="493">
        <v>70.639769999999999</v>
      </c>
      <c r="D36" s="272">
        <v>48.746490000000001</v>
      </c>
      <c r="E36" s="273">
        <v>3.05</v>
      </c>
      <c r="F36" s="265" t="s">
        <v>201</v>
      </c>
      <c r="G36" s="266"/>
      <c r="I36" s="267" t="s">
        <v>3</v>
      </c>
      <c r="J36" s="277">
        <v>19950.887999999999</v>
      </c>
      <c r="K36" s="278">
        <v>19826.511999999999</v>
      </c>
      <c r="L36" s="273">
        <v>5.65</v>
      </c>
      <c r="M36" s="22"/>
      <c r="N36" s="266"/>
      <c r="P36" s="267" t="s">
        <v>3</v>
      </c>
      <c r="Q36" s="271">
        <v>5.0056200000000004</v>
      </c>
      <c r="R36" s="272">
        <v>2.2042800000000002</v>
      </c>
      <c r="S36" s="273">
        <v>20.79</v>
      </c>
      <c r="T36" s="265" t="s">
        <v>201</v>
      </c>
      <c r="U36" s="266"/>
    </row>
    <row r="37" spans="2:21" x14ac:dyDescent="0.2">
      <c r="B37" s="267" t="s">
        <v>4</v>
      </c>
      <c r="C37" s="493">
        <v>530.35013000000004</v>
      </c>
      <c r="D37" s="272">
        <v>715.08064000000002</v>
      </c>
      <c r="E37" s="273">
        <v>1.0649771997658011</v>
      </c>
      <c r="F37" s="265" t="s">
        <v>202</v>
      </c>
      <c r="G37" s="266"/>
      <c r="I37" s="267" t="s">
        <v>4</v>
      </c>
      <c r="J37" s="277">
        <v>121847.30100000001</v>
      </c>
      <c r="K37" s="278">
        <v>272927.33100000001</v>
      </c>
      <c r="L37" s="273">
        <v>1.5520347403086694</v>
      </c>
      <c r="M37" s="22"/>
      <c r="N37" s="266"/>
      <c r="P37" s="267" t="s">
        <v>4</v>
      </c>
      <c r="Q37" s="271">
        <v>52.383630000000004</v>
      </c>
      <c r="R37" s="272">
        <v>53.804649999999995</v>
      </c>
      <c r="S37" s="273">
        <v>5.1921342194870608</v>
      </c>
      <c r="T37" s="265" t="s">
        <v>202</v>
      </c>
      <c r="U37" s="266"/>
    </row>
    <row r="38" spans="2:21" x14ac:dyDescent="0.2">
      <c r="B38" s="267" t="s">
        <v>20</v>
      </c>
      <c r="C38" s="275">
        <v>49.1</v>
      </c>
      <c r="D38" s="494">
        <v>5</v>
      </c>
      <c r="E38" s="23"/>
      <c r="F38" s="22"/>
      <c r="G38" s="266"/>
      <c r="I38" s="267" t="s">
        <v>20</v>
      </c>
      <c r="J38" s="279">
        <v>12528</v>
      </c>
      <c r="K38" s="166">
        <v>1420</v>
      </c>
      <c r="L38" s="23"/>
      <c r="M38" s="22"/>
      <c r="N38" s="266"/>
      <c r="P38" s="264"/>
      <c r="Q38" s="22"/>
      <c r="R38" s="22"/>
      <c r="S38" s="22"/>
      <c r="T38" s="22"/>
      <c r="U38" s="266"/>
    </row>
    <row r="39" spans="2:21" x14ac:dyDescent="0.2">
      <c r="B39" s="267" t="s">
        <v>21</v>
      </c>
      <c r="C39" s="276">
        <f>SUM(C34:C36,C38)</f>
        <v>579.45013000000006</v>
      </c>
      <c r="D39" s="276">
        <f>SUM(D34:D36,D38)</f>
        <v>720.08064000000002</v>
      </c>
      <c r="E39" s="23"/>
      <c r="F39" s="22"/>
      <c r="G39" s="266"/>
      <c r="I39" s="267" t="s">
        <v>21</v>
      </c>
      <c r="J39" s="280">
        <f>SUM(J34:J36,J38)</f>
        <v>134375.30100000001</v>
      </c>
      <c r="K39" s="280">
        <f>SUM(K34:K36,K38)</f>
        <v>274347.33100000001</v>
      </c>
      <c r="L39" s="23"/>
      <c r="M39" s="22"/>
      <c r="N39" s="266"/>
      <c r="P39" s="264"/>
      <c r="Q39" s="22"/>
      <c r="R39" s="22"/>
      <c r="S39" s="22"/>
      <c r="T39" s="22"/>
      <c r="U39" s="266"/>
    </row>
    <row r="40" spans="2:21" x14ac:dyDescent="0.2">
      <c r="B40" s="559" t="s">
        <v>229</v>
      </c>
      <c r="C40" s="560"/>
      <c r="D40" s="498" t="s">
        <v>256</v>
      </c>
      <c r="E40" s="411"/>
      <c r="F40" s="262"/>
      <c r="G40" s="263"/>
      <c r="I40" s="559" t="s">
        <v>229</v>
      </c>
      <c r="J40" s="560"/>
      <c r="K40" s="496" t="s">
        <v>256</v>
      </c>
      <c r="L40" s="411"/>
      <c r="M40" s="262"/>
      <c r="N40" s="263"/>
      <c r="P40" s="559" t="s">
        <v>229</v>
      </c>
      <c r="Q40" s="560"/>
      <c r="R40" s="497" t="s">
        <v>256</v>
      </c>
      <c r="S40" s="411"/>
      <c r="T40" s="262"/>
      <c r="U40" s="263"/>
    </row>
    <row r="41" spans="2:21" s="59" customFormat="1" x14ac:dyDescent="0.2">
      <c r="B41" s="561" t="s">
        <v>230</v>
      </c>
      <c r="C41" s="562"/>
      <c r="D41" s="499" t="s">
        <v>257</v>
      </c>
      <c r="E41" s="413"/>
      <c r="F41" s="257"/>
      <c r="G41" s="258"/>
      <c r="I41" s="561" t="s">
        <v>230</v>
      </c>
      <c r="J41" s="562"/>
      <c r="K41" s="499" t="s">
        <v>257</v>
      </c>
      <c r="L41" s="413"/>
      <c r="M41" s="257"/>
      <c r="N41" s="258"/>
      <c r="P41" s="561" t="s">
        <v>230</v>
      </c>
      <c r="Q41" s="562"/>
      <c r="R41" s="499" t="s">
        <v>257</v>
      </c>
      <c r="S41" s="413"/>
      <c r="T41" s="257"/>
      <c r="U41" s="258"/>
    </row>
    <row r="42" spans="2:21" s="59" customFormat="1" x14ac:dyDescent="0.2">
      <c r="C42" s="259"/>
      <c r="D42" s="259"/>
      <c r="J42" s="260"/>
      <c r="K42" s="260"/>
    </row>
    <row r="43" spans="2:21" s="59" customFormat="1" x14ac:dyDescent="0.2">
      <c r="C43" s="259"/>
      <c r="D43" s="259"/>
      <c r="J43" s="260"/>
      <c r="K43" s="260"/>
    </row>
    <row r="45" spans="2:21" x14ac:dyDescent="0.2">
      <c r="B45" s="261" t="e">
        <f>Index!#REF!</f>
        <v>#REF!</v>
      </c>
      <c r="C45" s="262"/>
      <c r="D45" s="262"/>
      <c r="E45" s="262"/>
      <c r="F45" s="262"/>
      <c r="G45" s="262"/>
      <c r="H45" s="262"/>
      <c r="I45" s="262"/>
      <c r="J45" s="263"/>
    </row>
    <row r="46" spans="2:21" x14ac:dyDescent="0.2">
      <c r="B46" s="305" t="str">
        <f>Index!B17</f>
        <v>Table 11  Overdue area and volume under management scenarios - GB Private Sector</v>
      </c>
      <c r="C46" s="22"/>
      <c r="D46" s="22"/>
      <c r="E46" s="22"/>
      <c r="F46" s="22"/>
      <c r="G46" s="22"/>
      <c r="H46" s="511" t="s">
        <v>13</v>
      </c>
      <c r="I46" s="22"/>
      <c r="J46" s="266"/>
    </row>
    <row r="47" spans="2:21" x14ac:dyDescent="0.2">
      <c r="B47" s="267" t="s">
        <v>13</v>
      </c>
      <c r="C47" s="556" t="str">
        <f>Q32</f>
        <v>FE/FLS/NRW</v>
      </c>
      <c r="D47" s="556"/>
      <c r="E47" s="557" t="s">
        <v>8</v>
      </c>
      <c r="F47" s="558"/>
      <c r="G47" s="558"/>
      <c r="H47" s="558"/>
      <c r="I47" s="22"/>
      <c r="J47" s="266"/>
    </row>
    <row r="48" spans="2:21" ht="25.5" x14ac:dyDescent="0.2">
      <c r="B48" s="267"/>
      <c r="C48" s="197" t="s">
        <v>40</v>
      </c>
      <c r="D48" s="197" t="s">
        <v>16</v>
      </c>
      <c r="E48" s="196" t="s">
        <v>40</v>
      </c>
      <c r="F48" s="256" t="s">
        <v>12</v>
      </c>
      <c r="G48" s="197" t="s">
        <v>16</v>
      </c>
      <c r="H48" s="256" t="s">
        <v>12</v>
      </c>
      <c r="I48" s="22"/>
      <c r="J48" s="266"/>
    </row>
    <row r="49" spans="2:10" ht="12.75" customHeight="1" x14ac:dyDescent="0.2">
      <c r="B49" s="267" t="s">
        <v>1</v>
      </c>
      <c r="C49" s="164">
        <v>1729.521</v>
      </c>
      <c r="D49" s="165">
        <v>5.0599999999999996</v>
      </c>
      <c r="E49" s="198">
        <v>36403.48859253453</v>
      </c>
      <c r="F49" s="164">
        <v>4.9067885966899105</v>
      </c>
      <c r="G49" s="165">
        <v>50.834433491862121</v>
      </c>
      <c r="H49" s="164">
        <v>4.6249725989668518</v>
      </c>
      <c r="I49" s="22"/>
      <c r="J49" s="266"/>
    </row>
    <row r="50" spans="2:10" ht="12.75" customHeight="1" x14ac:dyDescent="0.2">
      <c r="B50" s="267" t="s">
        <v>265</v>
      </c>
      <c r="C50" s="164">
        <v>240.53899999999999</v>
      </c>
      <c r="D50" s="165">
        <v>0.63600000000000001</v>
      </c>
      <c r="E50" s="198">
        <v>2926.1002724136101</v>
      </c>
      <c r="F50" s="164">
        <v>22.7010953790851</v>
      </c>
      <c r="G50" s="165">
        <v>3.7573524522310398</v>
      </c>
      <c r="H50" s="164">
        <v>19.795795845514</v>
      </c>
      <c r="I50" s="22"/>
      <c r="J50" s="266"/>
    </row>
    <row r="51" spans="2:10" ht="12.75" customHeight="1" x14ac:dyDescent="0.2">
      <c r="B51" s="267" t="s">
        <v>266</v>
      </c>
      <c r="C51" s="164">
        <v>642.62400000000002</v>
      </c>
      <c r="D51" s="165">
        <v>1.6719999999999999</v>
      </c>
      <c r="E51" s="198">
        <v>3916.87645386544</v>
      </c>
      <c r="F51" s="164">
        <v>21.0161625341125</v>
      </c>
      <c r="G51" s="165">
        <v>5.0884552383714201</v>
      </c>
      <c r="H51" s="164">
        <v>18.529532257004099</v>
      </c>
      <c r="I51" s="22"/>
      <c r="J51" s="266"/>
    </row>
    <row r="52" spans="2:10" ht="12.75" customHeight="1" x14ac:dyDescent="0.2">
      <c r="B52" s="267" t="s">
        <v>267</v>
      </c>
      <c r="C52" s="164">
        <v>18.937999999999999</v>
      </c>
      <c r="D52" s="165">
        <v>6.3E-2</v>
      </c>
      <c r="E52" s="198">
        <v>2738.4819246357101</v>
      </c>
      <c r="F52" s="164">
        <v>14.775569731886399</v>
      </c>
      <c r="G52" s="165">
        <v>4.7843269284718497</v>
      </c>
      <c r="H52" s="164">
        <v>14.2349689676946</v>
      </c>
      <c r="I52" s="22"/>
      <c r="J52" s="266"/>
    </row>
    <row r="53" spans="2:10" ht="12.75" customHeight="1" x14ac:dyDescent="0.2">
      <c r="B53" s="267" t="s">
        <v>268</v>
      </c>
      <c r="C53" s="164">
        <v>210.5</v>
      </c>
      <c r="D53" s="165">
        <v>0.67200000000000004</v>
      </c>
      <c r="E53" s="198">
        <v>1104.8368858093702</v>
      </c>
      <c r="F53" s="164">
        <v>19.701760381447599</v>
      </c>
      <c r="G53" s="165">
        <v>2.4140065192015299</v>
      </c>
      <c r="H53" s="164">
        <v>19.634041985414701</v>
      </c>
      <c r="I53" s="22"/>
      <c r="J53" s="266"/>
    </row>
    <row r="54" spans="2:10" ht="12.75" customHeight="1" x14ac:dyDescent="0.2">
      <c r="B54" s="267" t="s">
        <v>269</v>
      </c>
      <c r="C54" s="164">
        <v>85.35</v>
      </c>
      <c r="D54" s="165">
        <v>0.29399999999999998</v>
      </c>
      <c r="E54" s="198">
        <v>3006.22556483584</v>
      </c>
      <c r="F54" s="164">
        <v>15.139435322373499</v>
      </c>
      <c r="G54" s="165">
        <v>5.3416632595338793</v>
      </c>
      <c r="H54" s="164">
        <v>14.828461705376601</v>
      </c>
      <c r="I54" s="22"/>
      <c r="J54" s="266"/>
    </row>
    <row r="55" spans="2:10" ht="12.75" customHeight="1" x14ac:dyDescent="0.2">
      <c r="B55" s="267" t="s">
        <v>270</v>
      </c>
      <c r="C55" s="164">
        <v>359.49299999999999</v>
      </c>
      <c r="D55" s="165">
        <v>1.133</v>
      </c>
      <c r="E55" s="198">
        <v>8583.1138304134402</v>
      </c>
      <c r="F55" s="164">
        <v>8.4869498894891002</v>
      </c>
      <c r="G55" s="165">
        <v>12.246389084895901</v>
      </c>
      <c r="H55" s="164">
        <v>8.5191544990386099</v>
      </c>
      <c r="I55" s="22"/>
      <c r="J55" s="266"/>
    </row>
    <row r="56" spans="2:10" ht="12.75" customHeight="1" x14ac:dyDescent="0.2">
      <c r="B56" s="267" t="s">
        <v>271</v>
      </c>
      <c r="C56" s="164">
        <v>162.97</v>
      </c>
      <c r="D56" s="165">
        <v>0.55900000000000005</v>
      </c>
      <c r="E56" s="198">
        <v>8839.0577807159698</v>
      </c>
      <c r="F56" s="164">
        <v>8.94487551701671</v>
      </c>
      <c r="G56" s="165">
        <v>9.6588588122929604</v>
      </c>
      <c r="H56" s="164">
        <v>9.2779236394502007</v>
      </c>
      <c r="I56" s="22"/>
      <c r="J56" s="266"/>
    </row>
    <row r="57" spans="2:10" ht="12.75" customHeight="1" x14ac:dyDescent="0.2">
      <c r="B57" s="267" t="s">
        <v>272</v>
      </c>
      <c r="C57" s="164">
        <v>9.1069999999999993</v>
      </c>
      <c r="D57" s="165">
        <v>3.1E-2</v>
      </c>
      <c r="E57" s="198">
        <v>5288.79587984515</v>
      </c>
      <c r="F57" s="164">
        <v>13.3406323053382</v>
      </c>
      <c r="G57" s="165">
        <v>7.5433811968635505</v>
      </c>
      <c r="H57" s="164">
        <v>12.421314078443601</v>
      </c>
      <c r="I57" s="22"/>
      <c r="J57" s="266"/>
    </row>
    <row r="58" spans="2:10" ht="12.75" customHeight="1" x14ac:dyDescent="0.2">
      <c r="B58" s="267" t="s">
        <v>2</v>
      </c>
      <c r="C58" s="164">
        <v>2593.634</v>
      </c>
      <c r="D58" s="165">
        <v>6.4340000000000002</v>
      </c>
      <c r="E58" s="198">
        <v>52799.723107595077</v>
      </c>
      <c r="F58" s="164">
        <v>6.0796833785395421</v>
      </c>
      <c r="G58" s="165">
        <v>70.670806229556135</v>
      </c>
      <c r="H58" s="164">
        <v>5.5009943161236832</v>
      </c>
      <c r="I58" s="22"/>
      <c r="J58" s="266"/>
    </row>
    <row r="59" spans="2:10" ht="12.75" customHeight="1" x14ac:dyDescent="0.2">
      <c r="B59" s="267" t="s">
        <v>274</v>
      </c>
      <c r="C59" s="164">
        <v>321.21600000000001</v>
      </c>
      <c r="D59" s="165">
        <v>0.995</v>
      </c>
      <c r="E59" s="198">
        <v>5831.8977172600999</v>
      </c>
      <c r="F59" s="164">
        <v>16.962660822158401</v>
      </c>
      <c r="G59" s="165">
        <v>8.115587793429631</v>
      </c>
      <c r="H59" s="164">
        <v>15.7022886653649</v>
      </c>
      <c r="I59" s="22"/>
      <c r="J59" s="266"/>
    </row>
    <row r="60" spans="2:10" ht="12.75" customHeight="1" x14ac:dyDescent="0.2">
      <c r="B60" s="267" t="s">
        <v>275</v>
      </c>
      <c r="C60" s="164">
        <v>18.335000000000001</v>
      </c>
      <c r="D60" s="165">
        <v>5.8000000000000003E-2</v>
      </c>
      <c r="E60" s="198">
        <v>14332.3372350505</v>
      </c>
      <c r="F60" s="164">
        <v>9.8089649541200892</v>
      </c>
      <c r="G60" s="165">
        <v>21.505783335564903</v>
      </c>
      <c r="H60" s="164">
        <v>9.4800456663581194</v>
      </c>
      <c r="I60" s="22"/>
      <c r="J60" s="266"/>
    </row>
    <row r="61" spans="2:10" ht="12.75" customHeight="1" x14ac:dyDescent="0.2">
      <c r="B61" s="267" t="s">
        <v>273</v>
      </c>
      <c r="C61" s="164">
        <v>74.927000000000007</v>
      </c>
      <c r="D61" s="165">
        <v>0.20100000000000001</v>
      </c>
      <c r="E61" s="198">
        <v>9620.6334746591092</v>
      </c>
      <c r="F61" s="164">
        <v>13.588069299707</v>
      </c>
      <c r="G61" s="165">
        <v>12.9383700998997</v>
      </c>
      <c r="H61" s="164">
        <v>12.0297342035571</v>
      </c>
      <c r="I61" s="22"/>
      <c r="J61" s="266"/>
    </row>
    <row r="62" spans="2:10" ht="12.75" customHeight="1" x14ac:dyDescent="0.2">
      <c r="B62" s="267" t="s">
        <v>276</v>
      </c>
      <c r="C62" s="164">
        <v>188.238</v>
      </c>
      <c r="D62" s="165">
        <v>0.52700000000000002</v>
      </c>
      <c r="E62" s="198">
        <v>15250.239649512299</v>
      </c>
      <c r="F62" s="164">
        <v>11.9190781510951</v>
      </c>
      <c r="G62" s="165">
        <v>19.2799417174013</v>
      </c>
      <c r="H62" s="164">
        <v>11.0463179196804</v>
      </c>
      <c r="I62" s="22"/>
      <c r="J62" s="266"/>
    </row>
    <row r="63" spans="2:10" ht="12.75" customHeight="1" x14ac:dyDescent="0.2">
      <c r="B63" s="267" t="s">
        <v>277</v>
      </c>
      <c r="C63" s="164">
        <v>1990.9179999999999</v>
      </c>
      <c r="D63" s="165">
        <v>4.6529999999999996</v>
      </c>
      <c r="E63" s="198">
        <v>7764.6150311130705</v>
      </c>
      <c r="F63" s="164">
        <v>19.686309487126302</v>
      </c>
      <c r="G63" s="165">
        <v>8.8311232832606095</v>
      </c>
      <c r="H63" s="164">
        <v>17.4496719794165</v>
      </c>
      <c r="I63" s="22"/>
      <c r="J63" s="266"/>
    </row>
    <row r="64" spans="2:10" ht="12.75" customHeight="1" x14ac:dyDescent="0.2">
      <c r="B64" s="267" t="s">
        <v>3</v>
      </c>
      <c r="C64" s="164">
        <v>1959.8969999999999</v>
      </c>
      <c r="D64" s="165">
        <v>4.3289999999999997</v>
      </c>
      <c r="E64" s="198">
        <v>9349.1142846892908</v>
      </c>
      <c r="F64" s="164">
        <v>12.171823307125401</v>
      </c>
      <c r="G64" s="165">
        <v>11.187361918820699</v>
      </c>
      <c r="H64" s="164">
        <v>11.2828488336813</v>
      </c>
      <c r="I64" s="22"/>
      <c r="J64" s="266"/>
    </row>
    <row r="65" spans="2:22" ht="12.75" customHeight="1" x14ac:dyDescent="0.2">
      <c r="B65" s="267" t="s">
        <v>4</v>
      </c>
      <c r="C65" s="164">
        <v>6283.0519999999997</v>
      </c>
      <c r="D65" s="165">
        <v>15.823</v>
      </c>
      <c r="E65" s="198">
        <v>98552.32598481889</v>
      </c>
      <c r="F65" s="164">
        <v>3.9022780646739093</v>
      </c>
      <c r="G65" s="165">
        <v>132.69260164023899</v>
      </c>
      <c r="H65" s="164">
        <v>3.5535683504210316</v>
      </c>
      <c r="I65" s="22"/>
      <c r="J65" s="266"/>
    </row>
    <row r="66" spans="2:22" ht="12.75" customHeight="1" x14ac:dyDescent="0.2">
      <c r="B66" s="267" t="s">
        <v>1</v>
      </c>
      <c r="C66" s="394"/>
      <c r="D66" s="395"/>
      <c r="E66" s="396">
        <v>23964.737821261584</v>
      </c>
      <c r="F66" s="394">
        <v>6.3128593134147977</v>
      </c>
      <c r="G66" s="395">
        <v>34.223701781022683</v>
      </c>
      <c r="H66" s="394">
        <v>5.7857969541199248</v>
      </c>
      <c r="I66" s="22"/>
      <c r="J66" s="266"/>
    </row>
    <row r="67" spans="2:22" ht="12.75" customHeight="1" x14ac:dyDescent="0.2">
      <c r="B67" s="267" t="s">
        <v>2</v>
      </c>
      <c r="C67" s="394"/>
      <c r="D67" s="395"/>
      <c r="E67" s="396">
        <v>40909.705823822165</v>
      </c>
      <c r="F67" s="394">
        <v>7.0939902126775234</v>
      </c>
      <c r="G67" s="395">
        <v>54.071578949581919</v>
      </c>
      <c r="H67" s="394">
        <v>6.4165991964547597</v>
      </c>
      <c r="I67" s="22"/>
      <c r="J67" s="266"/>
    </row>
    <row r="68" spans="2:22" ht="12.75" customHeight="1" x14ac:dyDescent="0.2">
      <c r="B68" s="267" t="s">
        <v>3</v>
      </c>
      <c r="C68" s="394"/>
      <c r="D68" s="395"/>
      <c r="E68" s="396">
        <v>8181.01481730665</v>
      </c>
      <c r="F68" s="394">
        <v>12.862960412526901</v>
      </c>
      <c r="G68" s="395">
        <v>10.214734239799199</v>
      </c>
      <c r="H68" s="394">
        <v>12.077091723705999</v>
      </c>
      <c r="I68" s="22"/>
      <c r="J68" s="266"/>
    </row>
    <row r="69" spans="2:22" ht="12.75" customHeight="1" x14ac:dyDescent="0.2">
      <c r="B69" s="267" t="s">
        <v>4</v>
      </c>
      <c r="C69" s="394"/>
      <c r="D69" s="395"/>
      <c r="E69" s="396">
        <v>73055.458462390394</v>
      </c>
      <c r="F69" s="394">
        <v>4.705743586616399</v>
      </c>
      <c r="G69" s="395">
        <v>98.510014970403802</v>
      </c>
      <c r="H69" s="394">
        <v>4.2442126563743159</v>
      </c>
      <c r="I69" s="22"/>
      <c r="J69" s="266"/>
    </row>
    <row r="70" spans="2:22" ht="12.75" customHeight="1" x14ac:dyDescent="0.2">
      <c r="B70" s="559" t="s">
        <v>229</v>
      </c>
      <c r="C70" s="560"/>
      <c r="D70" s="431" t="s">
        <v>279</v>
      </c>
      <c r="E70" s="432"/>
      <c r="F70" s="423"/>
      <c r="G70" s="430"/>
      <c r="H70" s="423"/>
      <c r="I70" s="415"/>
      <c r="J70" s="263"/>
    </row>
    <row r="71" spans="2:22" ht="12.75" customHeight="1" x14ac:dyDescent="0.2">
      <c r="B71" s="563" t="s">
        <v>230</v>
      </c>
      <c r="C71" s="564"/>
      <c r="D71" s="433" t="s">
        <v>279</v>
      </c>
      <c r="E71" s="434"/>
      <c r="F71" s="406"/>
      <c r="G71" s="407"/>
      <c r="H71" s="406"/>
      <c r="I71" s="23"/>
      <c r="J71" s="266"/>
    </row>
    <row r="72" spans="2:22" ht="12.75" customHeight="1" x14ac:dyDescent="0.2">
      <c r="B72" s="563" t="s">
        <v>231</v>
      </c>
      <c r="C72" s="564"/>
      <c r="D72" s="433" t="s">
        <v>260</v>
      </c>
      <c r="E72" s="434"/>
      <c r="F72" s="406"/>
      <c r="G72" s="407"/>
      <c r="H72" s="406"/>
      <c r="I72" s="23"/>
      <c r="J72" s="266"/>
    </row>
    <row r="73" spans="2:22" ht="12.75" customHeight="1" x14ac:dyDescent="0.2">
      <c r="B73" s="561" t="s">
        <v>232</v>
      </c>
      <c r="C73" s="562"/>
      <c r="D73" s="499" t="s">
        <v>279</v>
      </c>
      <c r="E73" s="413"/>
      <c r="F73" s="283"/>
      <c r="G73" s="283"/>
      <c r="H73" s="283"/>
      <c r="I73" s="283"/>
      <c r="J73" s="284"/>
    </row>
    <row r="75" spans="2:22" ht="12.75" customHeight="1" x14ac:dyDescent="0.2"/>
    <row r="76" spans="2:22" ht="12.75" customHeight="1" x14ac:dyDescent="0.2">
      <c r="B76" s="261" t="str">
        <f>Index!B9</f>
        <v>Table 3 25-year forecast of softwood availability; average annual volumes within periods</v>
      </c>
      <c r="C76" s="262"/>
      <c r="D76" s="262"/>
      <c r="E76" s="262"/>
      <c r="F76" s="262"/>
      <c r="G76" s="262"/>
      <c r="H76" s="315" t="s">
        <v>214</v>
      </c>
      <c r="I76" s="262"/>
      <c r="J76" s="262"/>
      <c r="K76" s="262"/>
      <c r="L76" s="262"/>
      <c r="M76" s="263"/>
      <c r="O76" s="261" t="str">
        <f>Index!B11</f>
        <v>Table 5  Percentage spruce in the forecast softwood volume by country, sector, top diameter class and forecast period</v>
      </c>
      <c r="P76" s="262"/>
      <c r="Q76" s="262"/>
      <c r="R76" s="262"/>
      <c r="S76" s="262"/>
      <c r="T76" s="262"/>
      <c r="U76" s="262"/>
      <c r="V76" s="263"/>
    </row>
    <row r="77" spans="2:22" ht="12.75" customHeight="1" x14ac:dyDescent="0.2">
      <c r="B77" s="305" t="str">
        <f>Index!B10</f>
        <v>Table 4  Breakdown of the softwood forecast volume (000 m3 obs) by country, top diameter class and forecast period</v>
      </c>
      <c r="C77" s="22"/>
      <c r="D77" s="22"/>
      <c r="E77" s="22"/>
      <c r="F77" s="22"/>
      <c r="G77" s="22"/>
      <c r="H77" s="22"/>
      <c r="I77" s="22"/>
      <c r="J77" s="22"/>
      <c r="K77" s="22"/>
      <c r="L77" s="22"/>
      <c r="M77" s="266"/>
      <c r="O77" s="264"/>
      <c r="P77" s="22"/>
      <c r="Q77" s="22"/>
      <c r="R77" s="22"/>
      <c r="S77" s="22"/>
      <c r="T77" s="22"/>
      <c r="U77" s="22"/>
      <c r="V77" s="266"/>
    </row>
    <row r="78" spans="2:22" ht="12.75" customHeight="1" x14ac:dyDescent="0.2">
      <c r="B78" s="305" t="str">
        <f>Index!B21</f>
        <v>Figure 1  25-year forecast of softwood timber availability for Public Forest Estate and Private sector estates in the UK</v>
      </c>
      <c r="C78" s="22"/>
      <c r="D78" s="22"/>
      <c r="E78" s="22"/>
      <c r="F78" s="22"/>
      <c r="G78" s="22"/>
      <c r="H78" s="22"/>
      <c r="I78" s="265" t="s">
        <v>217</v>
      </c>
      <c r="J78" s="22"/>
      <c r="K78" s="22"/>
      <c r="L78" s="22"/>
      <c r="M78" s="266"/>
      <c r="O78" s="264"/>
      <c r="P78" s="274" t="s">
        <v>258</v>
      </c>
      <c r="Q78" s="22"/>
      <c r="R78" s="22"/>
      <c r="S78" s="22"/>
      <c r="T78" s="22"/>
      <c r="U78" s="22"/>
      <c r="V78" s="266"/>
    </row>
    <row r="79" spans="2:22" ht="12.75" customHeight="1" x14ac:dyDescent="0.2">
      <c r="B79" s="305" t="str">
        <f>Index!B22</f>
        <v>Figure 2  25-year forecast of softwood timber availability for Public Forest Estate and Private sector estates in the UK by country</v>
      </c>
      <c r="C79" s="22"/>
      <c r="D79" s="22"/>
      <c r="E79" s="22"/>
      <c r="F79" s="22"/>
      <c r="G79" s="22"/>
      <c r="H79" s="22"/>
      <c r="I79" s="22"/>
      <c r="J79" s="22"/>
      <c r="K79" s="22"/>
      <c r="L79" s="22"/>
      <c r="M79" s="266"/>
      <c r="O79" s="264"/>
      <c r="P79" s="22"/>
      <c r="Q79" s="22"/>
      <c r="R79" s="22"/>
      <c r="S79" s="22"/>
      <c r="T79" s="22"/>
      <c r="U79" s="22"/>
      <c r="V79" s="266"/>
    </row>
    <row r="80" spans="2:22" ht="12.75" customHeight="1" x14ac:dyDescent="0.2">
      <c r="B80" s="305" t="str">
        <f>Index!B26</f>
        <v>Figure 6  25-year summary of softwood standing volume, increment and availability by country - GB Public Forest Estate</v>
      </c>
      <c r="C80" s="22"/>
      <c r="D80" s="22"/>
      <c r="E80" s="22"/>
      <c r="F80" s="22"/>
      <c r="G80" s="22"/>
      <c r="H80" s="22"/>
      <c r="I80" s="265" t="s">
        <v>222</v>
      </c>
      <c r="J80" s="22"/>
      <c r="K80" s="22"/>
      <c r="L80" s="22"/>
      <c r="M80" s="266"/>
      <c r="O80" s="264"/>
      <c r="P80" s="22"/>
      <c r="Q80" s="22"/>
      <c r="R80" s="22"/>
      <c r="S80" s="22"/>
      <c r="T80" s="22"/>
      <c r="U80" s="22"/>
      <c r="V80" s="266"/>
    </row>
    <row r="81" spans="1:22" ht="12.75" customHeight="1" x14ac:dyDescent="0.2">
      <c r="B81" s="305" t="str">
        <f>Index!B27</f>
        <v>Figure 7  25-year summary of softwood standing volume, increment and availability by country - Private Sector</v>
      </c>
      <c r="C81" s="22"/>
      <c r="D81" s="22"/>
      <c r="E81" s="22"/>
      <c r="F81" s="22"/>
      <c r="G81" s="22"/>
      <c r="H81" s="22"/>
      <c r="I81" s="265" t="s">
        <v>222</v>
      </c>
      <c r="J81" s="22"/>
      <c r="K81" s="22"/>
      <c r="L81" s="22"/>
      <c r="M81" s="266"/>
      <c r="O81" s="264"/>
      <c r="P81" s="22"/>
      <c r="Q81" s="22"/>
      <c r="R81" s="22"/>
      <c r="S81" s="22"/>
      <c r="T81" s="22"/>
      <c r="U81" s="22"/>
      <c r="V81" s="266"/>
    </row>
    <row r="82" spans="1:22" ht="12.75" customHeight="1" x14ac:dyDescent="0.2">
      <c r="B82" s="305"/>
      <c r="C82" s="22"/>
      <c r="D82" s="22"/>
      <c r="E82" s="22"/>
      <c r="F82" s="22"/>
      <c r="G82" s="22"/>
      <c r="H82" s="22"/>
      <c r="I82" s="22"/>
      <c r="J82" s="22"/>
      <c r="K82" s="22"/>
      <c r="L82" s="22"/>
      <c r="M82" s="266"/>
      <c r="O82" s="264"/>
      <c r="P82" s="22"/>
      <c r="Q82" s="22"/>
      <c r="R82" s="22"/>
      <c r="S82" s="22"/>
      <c r="T82" s="22"/>
      <c r="U82" s="22"/>
      <c r="V82" s="266"/>
    </row>
    <row r="83" spans="1:22" ht="12.75" customHeight="1" x14ac:dyDescent="0.2">
      <c r="B83" s="305" t="str">
        <f>C32</f>
        <v>FE/FLS/NRW/FS</v>
      </c>
      <c r="C83" s="22"/>
      <c r="D83" s="22"/>
      <c r="E83" s="22"/>
      <c r="F83" s="22"/>
      <c r="G83" s="22"/>
      <c r="H83" s="22"/>
      <c r="I83" s="22"/>
      <c r="J83" s="22"/>
      <c r="K83" s="22"/>
      <c r="L83" s="22"/>
      <c r="M83" s="266"/>
      <c r="O83" s="305" t="str">
        <f>B83</f>
        <v>FE/FLS/NRW/FS</v>
      </c>
      <c r="P83" s="22"/>
      <c r="Q83" s="22"/>
      <c r="R83" s="22"/>
      <c r="S83" s="22"/>
      <c r="T83" s="22"/>
      <c r="U83" s="22"/>
      <c r="V83" s="266"/>
    </row>
    <row r="84" spans="1:22" ht="12.75" customHeight="1" x14ac:dyDescent="0.2">
      <c r="A84" s="15"/>
      <c r="B84" s="267" t="s">
        <v>1</v>
      </c>
      <c r="C84" s="270" t="s">
        <v>35</v>
      </c>
      <c r="D84" s="270" t="s">
        <v>36</v>
      </c>
      <c r="E84" s="270"/>
      <c r="F84" s="270"/>
      <c r="G84" s="270"/>
      <c r="H84" s="22"/>
      <c r="I84" s="22"/>
      <c r="J84" s="22"/>
      <c r="K84" s="22"/>
      <c r="L84" s="22"/>
      <c r="M84" s="266"/>
      <c r="O84" s="267" t="s">
        <v>1</v>
      </c>
      <c r="P84" s="270" t="s">
        <v>37</v>
      </c>
      <c r="Q84" s="270"/>
      <c r="R84" s="270"/>
      <c r="S84" s="270"/>
      <c r="T84" s="270"/>
      <c r="U84" s="22"/>
      <c r="V84" s="266"/>
    </row>
    <row r="85" spans="1:22" ht="14.25" customHeight="1" x14ac:dyDescent="0.2">
      <c r="A85" s="160" t="s">
        <v>143</v>
      </c>
      <c r="B85" s="267"/>
      <c r="C85" s="268" t="s">
        <v>144</v>
      </c>
      <c r="D85" s="268" t="s">
        <v>145</v>
      </c>
      <c r="E85" s="268" t="s">
        <v>146</v>
      </c>
      <c r="F85" s="268" t="s">
        <v>147</v>
      </c>
      <c r="G85" s="268" t="s">
        <v>148</v>
      </c>
      <c r="H85" s="22"/>
      <c r="I85" s="22"/>
      <c r="J85" s="22"/>
      <c r="K85" s="22"/>
      <c r="L85" s="22"/>
      <c r="M85" s="266"/>
      <c r="O85" s="267"/>
      <c r="P85" s="270" t="str">
        <f>$C$85</f>
        <v>2022-26</v>
      </c>
      <c r="Q85" s="270" t="str">
        <f>$D$85</f>
        <v>2027-31</v>
      </c>
      <c r="R85" s="285" t="str">
        <f>$E$85</f>
        <v>2032-36</v>
      </c>
      <c r="S85" s="270" t="str">
        <f>$F$85</f>
        <v>2037-41</v>
      </c>
      <c r="T85" s="270" t="str">
        <f>$G$85</f>
        <v>2042-46</v>
      </c>
      <c r="U85" s="22"/>
      <c r="V85" s="266"/>
    </row>
    <row r="86" spans="1:22" ht="15" customHeight="1" x14ac:dyDescent="0.2">
      <c r="B86" s="267" t="s">
        <v>71</v>
      </c>
      <c r="C86" s="277">
        <v>188.54900000000001</v>
      </c>
      <c r="D86" s="277">
        <v>173.86699999999999</v>
      </c>
      <c r="E86" s="277">
        <v>148.38999999999999</v>
      </c>
      <c r="F86" s="277">
        <v>134.28800000000001</v>
      </c>
      <c r="G86" s="277">
        <v>160.67599999999999</v>
      </c>
      <c r="H86" s="22"/>
      <c r="I86" s="22"/>
      <c r="J86" s="22"/>
      <c r="K86" s="22"/>
      <c r="L86" s="22"/>
      <c r="M86" s="266"/>
      <c r="O86" s="267" t="s">
        <v>71</v>
      </c>
      <c r="P86" s="277">
        <v>63.408981219735985</v>
      </c>
      <c r="Q86" s="277">
        <v>68.733572213243448</v>
      </c>
      <c r="R86" s="277">
        <v>68.872565536761229</v>
      </c>
      <c r="S86" s="277">
        <v>60.925026808054326</v>
      </c>
      <c r="T86" s="277">
        <v>62.972690383131265</v>
      </c>
      <c r="U86" s="22"/>
      <c r="V86" s="266"/>
    </row>
    <row r="87" spans="1:22" x14ac:dyDescent="0.2">
      <c r="B87" s="267" t="s">
        <v>72</v>
      </c>
      <c r="C87" s="277">
        <v>85.638000000000005</v>
      </c>
      <c r="D87" s="277">
        <v>85.447000000000003</v>
      </c>
      <c r="E87" s="277">
        <v>74.822999999999993</v>
      </c>
      <c r="F87" s="277">
        <v>61.548000000000002</v>
      </c>
      <c r="G87" s="277">
        <v>66.582999999999998</v>
      </c>
      <c r="H87" s="22"/>
      <c r="I87" s="22"/>
      <c r="J87" s="22"/>
      <c r="K87" s="22"/>
      <c r="L87" s="22"/>
      <c r="M87" s="266"/>
      <c r="O87" s="267" t="s">
        <v>72</v>
      </c>
      <c r="P87" s="277">
        <v>65.740675868189356</v>
      </c>
      <c r="Q87" s="277">
        <v>69.212494294709003</v>
      </c>
      <c r="R87" s="277">
        <v>70.926052149740045</v>
      </c>
      <c r="S87" s="277">
        <v>69.134659127835192</v>
      </c>
      <c r="T87" s="277">
        <v>70.463932234954868</v>
      </c>
      <c r="U87" s="22"/>
      <c r="V87" s="266"/>
    </row>
    <row r="88" spans="1:22" x14ac:dyDescent="0.2">
      <c r="B88" s="267" t="s">
        <v>73</v>
      </c>
      <c r="C88" s="277">
        <v>91.831000000000003</v>
      </c>
      <c r="D88" s="277">
        <v>93.867000000000004</v>
      </c>
      <c r="E88" s="277">
        <v>86.277000000000001</v>
      </c>
      <c r="F88" s="277">
        <v>72.489000000000004</v>
      </c>
      <c r="G88" s="277">
        <v>73.807000000000002</v>
      </c>
      <c r="H88" s="22"/>
      <c r="I88" s="22"/>
      <c r="J88" s="22"/>
      <c r="K88" s="22"/>
      <c r="L88" s="22"/>
      <c r="M88" s="266"/>
      <c r="O88" s="267" t="s">
        <v>73</v>
      </c>
      <c r="P88" s="277">
        <v>64.113425749474573</v>
      </c>
      <c r="Q88" s="277">
        <v>66.866950046342168</v>
      </c>
      <c r="R88" s="277">
        <v>68.61156507528078</v>
      </c>
      <c r="S88" s="277">
        <v>68.487632606326471</v>
      </c>
      <c r="T88" s="277">
        <v>69.903938650805472</v>
      </c>
      <c r="U88" s="22"/>
      <c r="V88" s="266"/>
    </row>
    <row r="89" spans="1:22" x14ac:dyDescent="0.2">
      <c r="B89" s="267" t="s">
        <v>74</v>
      </c>
      <c r="C89" s="277">
        <v>276.94499999999999</v>
      </c>
      <c r="D89" s="277">
        <v>291.56299999999999</v>
      </c>
      <c r="E89" s="277">
        <v>286.63099999999997</v>
      </c>
      <c r="F89" s="277">
        <v>258.137</v>
      </c>
      <c r="G89" s="277">
        <v>255.54</v>
      </c>
      <c r="H89" s="22"/>
      <c r="I89" s="22"/>
      <c r="J89" s="22"/>
      <c r="K89" s="22"/>
      <c r="L89" s="22"/>
      <c r="M89" s="266"/>
      <c r="O89" s="267" t="s">
        <v>74</v>
      </c>
      <c r="P89" s="277">
        <v>58.570835364422535</v>
      </c>
      <c r="Q89" s="277">
        <v>60.398267269852482</v>
      </c>
      <c r="R89" s="277">
        <v>61.921425107542447</v>
      </c>
      <c r="S89" s="277">
        <v>64.356911252551939</v>
      </c>
      <c r="T89" s="277">
        <v>64.708851843155671</v>
      </c>
      <c r="U89" s="22"/>
      <c r="V89" s="266"/>
    </row>
    <row r="90" spans="1:22" x14ac:dyDescent="0.2">
      <c r="B90" s="267" t="s">
        <v>75</v>
      </c>
      <c r="C90" s="277">
        <v>272.63900000000001</v>
      </c>
      <c r="D90" s="277">
        <v>293.46699999999998</v>
      </c>
      <c r="E90" s="277">
        <v>289.63299999999998</v>
      </c>
      <c r="F90" s="277">
        <v>281.86500000000001</v>
      </c>
      <c r="G90" s="277">
        <v>284.61099999999999</v>
      </c>
      <c r="H90" s="22"/>
      <c r="I90" s="22"/>
      <c r="J90" s="22"/>
      <c r="K90" s="22"/>
      <c r="L90" s="22"/>
      <c r="M90" s="266"/>
      <c r="O90" s="267" t="s">
        <v>75</v>
      </c>
      <c r="P90" s="277">
        <v>44.07733303012408</v>
      </c>
      <c r="Q90" s="277">
        <v>46.00210585858035</v>
      </c>
      <c r="R90" s="277">
        <v>47.341290529739361</v>
      </c>
      <c r="S90" s="277">
        <v>53.38264772142692</v>
      </c>
      <c r="T90" s="277">
        <v>51.698282919493622</v>
      </c>
      <c r="U90" s="22"/>
      <c r="V90" s="266"/>
    </row>
    <row r="91" spans="1:22" x14ac:dyDescent="0.2">
      <c r="B91" s="267" t="s">
        <v>76</v>
      </c>
      <c r="C91" s="277">
        <v>106.096</v>
      </c>
      <c r="D91" s="277">
        <v>117.624</v>
      </c>
      <c r="E91" s="277">
        <v>110.76300000000001</v>
      </c>
      <c r="F91" s="277">
        <v>105.684</v>
      </c>
      <c r="G91" s="277">
        <v>105.767</v>
      </c>
      <c r="H91" s="22"/>
      <c r="I91" s="22"/>
      <c r="J91" s="22"/>
      <c r="K91" s="22"/>
      <c r="L91" s="22"/>
      <c r="M91" s="266"/>
      <c r="O91" s="267" t="s">
        <v>76</v>
      </c>
      <c r="P91" s="277">
        <v>33.810888252148999</v>
      </c>
      <c r="Q91" s="277">
        <v>37.204142011834321</v>
      </c>
      <c r="R91" s="277">
        <v>37.401478833184363</v>
      </c>
      <c r="S91" s="277">
        <v>43.506112561977218</v>
      </c>
      <c r="T91" s="277">
        <v>40.809515255230835</v>
      </c>
      <c r="U91" s="22"/>
      <c r="V91" s="266"/>
    </row>
    <row r="92" spans="1:22" x14ac:dyDescent="0.2">
      <c r="B92" s="267" t="s">
        <v>77</v>
      </c>
      <c r="C92" s="277">
        <v>46.807000000000002</v>
      </c>
      <c r="D92" s="277">
        <v>52.42</v>
      </c>
      <c r="E92" s="277">
        <v>49.777999999999999</v>
      </c>
      <c r="F92" s="277">
        <v>44.539000000000001</v>
      </c>
      <c r="G92" s="277">
        <v>42.643000000000001</v>
      </c>
      <c r="H92" s="22"/>
      <c r="I92" s="22"/>
      <c r="J92" s="22"/>
      <c r="K92" s="22"/>
      <c r="L92" s="22"/>
      <c r="M92" s="266"/>
      <c r="O92" s="267" t="s">
        <v>77</v>
      </c>
      <c r="P92" s="277">
        <v>29.831008182536799</v>
      </c>
      <c r="Q92" s="277">
        <v>34.088134299885539</v>
      </c>
      <c r="R92" s="277">
        <v>34.503194182168826</v>
      </c>
      <c r="S92" s="277">
        <v>38.622330990817041</v>
      </c>
      <c r="T92" s="277">
        <v>33.123842131182144</v>
      </c>
      <c r="U92" s="22"/>
      <c r="V92" s="266"/>
    </row>
    <row r="93" spans="1:22" x14ac:dyDescent="0.2">
      <c r="B93" s="267" t="s">
        <v>38</v>
      </c>
      <c r="C93" s="277">
        <v>38.706000000000003</v>
      </c>
      <c r="D93" s="277">
        <v>50.186999999999998</v>
      </c>
      <c r="E93" s="277">
        <v>50.271000000000001</v>
      </c>
      <c r="F93" s="277">
        <v>47.808999999999997</v>
      </c>
      <c r="G93" s="277">
        <v>49.853999999999999</v>
      </c>
      <c r="H93" s="22"/>
      <c r="I93" s="22"/>
      <c r="J93" s="22"/>
      <c r="K93" s="22"/>
      <c r="L93" s="22"/>
      <c r="M93" s="266"/>
      <c r="O93" s="267" t="s">
        <v>38</v>
      </c>
      <c r="P93" s="277">
        <v>28.305689040458841</v>
      </c>
      <c r="Q93" s="277">
        <v>29.559447665730172</v>
      </c>
      <c r="R93" s="277">
        <v>30.019295418829945</v>
      </c>
      <c r="S93" s="277">
        <v>33.113012194356713</v>
      </c>
      <c r="T93" s="277">
        <v>24.288923657078669</v>
      </c>
      <c r="U93" s="22"/>
      <c r="V93" s="266"/>
    </row>
    <row r="94" spans="1:22" x14ac:dyDescent="0.2">
      <c r="B94" s="267" t="s">
        <v>11</v>
      </c>
      <c r="C94" s="277">
        <v>1107.2090000000001</v>
      </c>
      <c r="D94" s="277">
        <v>1158.44</v>
      </c>
      <c r="E94" s="277">
        <v>1096.557</v>
      </c>
      <c r="F94" s="277">
        <v>1006.353</v>
      </c>
      <c r="G94" s="277">
        <v>1039.481</v>
      </c>
      <c r="H94" s="22"/>
      <c r="I94" s="22"/>
      <c r="J94" s="22"/>
      <c r="K94" s="22"/>
      <c r="L94" s="22"/>
      <c r="M94" s="266"/>
      <c r="O94" s="267" t="s">
        <v>11</v>
      </c>
      <c r="P94" s="277">
        <v>52.194662435005498</v>
      </c>
      <c r="Q94" s="277">
        <v>54.295345464590319</v>
      </c>
      <c r="R94" s="277">
        <v>54.969053136316667</v>
      </c>
      <c r="S94" s="277">
        <v>56.602504290244084</v>
      </c>
      <c r="T94" s="277">
        <v>55.94926698996904</v>
      </c>
      <c r="U94" s="22"/>
      <c r="V94" s="266"/>
    </row>
    <row r="95" spans="1:22" x14ac:dyDescent="0.2">
      <c r="B95" s="264"/>
      <c r="C95" s="22"/>
      <c r="D95" s="22"/>
      <c r="E95" s="22"/>
      <c r="F95" s="22"/>
      <c r="G95" s="22"/>
      <c r="H95" s="22"/>
      <c r="I95" s="22"/>
      <c r="J95" s="22"/>
      <c r="K95" s="22"/>
      <c r="L95" s="22"/>
      <c r="M95" s="266"/>
      <c r="O95" s="264"/>
      <c r="P95" s="22"/>
      <c r="Q95" s="22"/>
      <c r="R95" s="22"/>
      <c r="S95" s="22"/>
      <c r="T95" s="22"/>
      <c r="U95" s="22"/>
      <c r="V95" s="266"/>
    </row>
    <row r="96" spans="1:22" x14ac:dyDescent="0.2">
      <c r="B96" s="267" t="s">
        <v>2</v>
      </c>
      <c r="C96" s="270" t="s">
        <v>35</v>
      </c>
      <c r="D96" s="270" t="s">
        <v>36</v>
      </c>
      <c r="E96" s="270"/>
      <c r="F96" s="270"/>
      <c r="G96" s="270"/>
      <c r="H96" s="22"/>
      <c r="I96" s="22"/>
      <c r="J96" s="22"/>
      <c r="K96" s="22"/>
      <c r="L96" s="22"/>
      <c r="M96" s="266"/>
      <c r="O96" s="267" t="s">
        <v>2</v>
      </c>
      <c r="P96" s="270" t="s">
        <v>37</v>
      </c>
      <c r="Q96" s="270"/>
      <c r="R96" s="270"/>
      <c r="S96" s="270"/>
      <c r="T96" s="270"/>
      <c r="U96" s="22"/>
      <c r="V96" s="266"/>
    </row>
    <row r="97" spans="2:22" x14ac:dyDescent="0.2">
      <c r="B97" s="267"/>
      <c r="C97" s="270" t="str">
        <f>$C$85</f>
        <v>2022-26</v>
      </c>
      <c r="D97" s="270" t="str">
        <f>$D$85</f>
        <v>2027-31</v>
      </c>
      <c r="E97" s="285" t="str">
        <f>$E$85</f>
        <v>2032-36</v>
      </c>
      <c r="F97" s="270" t="str">
        <f>$F$85</f>
        <v>2037-41</v>
      </c>
      <c r="G97" s="270" t="str">
        <f>$G$85</f>
        <v>2042-46</v>
      </c>
      <c r="H97" s="22"/>
      <c r="I97" s="22"/>
      <c r="J97" s="22"/>
      <c r="K97" s="22"/>
      <c r="L97" s="22"/>
      <c r="M97" s="266"/>
      <c r="O97" s="267"/>
      <c r="P97" s="270" t="str">
        <f>$C$85</f>
        <v>2022-26</v>
      </c>
      <c r="Q97" s="270" t="str">
        <f>$D$85</f>
        <v>2027-31</v>
      </c>
      <c r="R97" s="270" t="str">
        <f>$E$85</f>
        <v>2032-36</v>
      </c>
      <c r="S97" s="270" t="str">
        <f>$F$85</f>
        <v>2037-41</v>
      </c>
      <c r="T97" s="270" t="str">
        <f>$G$85</f>
        <v>2042-46</v>
      </c>
      <c r="U97" s="22"/>
      <c r="V97" s="266"/>
    </row>
    <row r="98" spans="2:22" x14ac:dyDescent="0.2">
      <c r="B98" s="267" t="s">
        <v>71</v>
      </c>
      <c r="C98" s="277">
        <v>668</v>
      </c>
      <c r="D98" s="277">
        <v>541.41700000000003</v>
      </c>
      <c r="E98" s="277">
        <v>437.166</v>
      </c>
      <c r="F98" s="277">
        <v>365.23</v>
      </c>
      <c r="G98" s="277">
        <v>453.50700000000001</v>
      </c>
      <c r="H98" s="22"/>
      <c r="I98" s="22"/>
      <c r="J98" s="22"/>
      <c r="K98" s="22"/>
      <c r="L98" s="22"/>
      <c r="M98" s="266"/>
      <c r="O98" s="267" t="s">
        <v>71</v>
      </c>
      <c r="P98" s="277">
        <v>70.963173652694607</v>
      </c>
      <c r="Q98" s="277">
        <v>73.894059477260598</v>
      </c>
      <c r="R98" s="277">
        <v>74.152381475229092</v>
      </c>
      <c r="S98" s="277">
        <v>74.913342277468999</v>
      </c>
      <c r="T98" s="277">
        <v>80.861375899379723</v>
      </c>
      <c r="U98" s="22"/>
      <c r="V98" s="266"/>
    </row>
    <row r="99" spans="2:22" x14ac:dyDescent="0.2">
      <c r="B99" s="267" t="s">
        <v>72</v>
      </c>
      <c r="C99" s="277">
        <v>322.66000000000003</v>
      </c>
      <c r="D99" s="277">
        <v>285.488</v>
      </c>
      <c r="E99" s="277">
        <v>238.91499999999999</v>
      </c>
      <c r="F99" s="277">
        <v>192.98599999999999</v>
      </c>
      <c r="G99" s="277">
        <v>198.35400000000001</v>
      </c>
      <c r="H99" s="22"/>
      <c r="I99" s="22"/>
      <c r="J99" s="22"/>
      <c r="K99" s="22"/>
      <c r="L99" s="22"/>
      <c r="M99" s="266"/>
      <c r="O99" s="267" t="s">
        <v>72</v>
      </c>
      <c r="P99" s="277">
        <v>74.906403024855877</v>
      </c>
      <c r="Q99" s="277">
        <v>78.035504119262455</v>
      </c>
      <c r="R99" s="277">
        <v>78.259632086725404</v>
      </c>
      <c r="S99" s="277">
        <v>80.094929165846224</v>
      </c>
      <c r="T99" s="277">
        <v>82.652227835082726</v>
      </c>
      <c r="U99" s="22"/>
      <c r="V99" s="266"/>
    </row>
    <row r="100" spans="2:22" x14ac:dyDescent="0.2">
      <c r="B100" s="267" t="s">
        <v>73</v>
      </c>
      <c r="C100" s="277">
        <v>355.07100000000003</v>
      </c>
      <c r="D100" s="277">
        <v>327.82799999999997</v>
      </c>
      <c r="E100" s="277">
        <v>285.84300000000002</v>
      </c>
      <c r="F100" s="277">
        <v>232.29400000000001</v>
      </c>
      <c r="G100" s="277">
        <v>222.995</v>
      </c>
      <c r="H100" s="22"/>
      <c r="I100" s="22"/>
      <c r="J100" s="22"/>
      <c r="K100" s="22"/>
      <c r="L100" s="22"/>
      <c r="M100" s="266"/>
      <c r="O100" s="267" t="s">
        <v>73</v>
      </c>
      <c r="P100" s="277">
        <v>77.016990968003583</v>
      </c>
      <c r="Q100" s="277">
        <v>79.738155374159618</v>
      </c>
      <c r="R100" s="277">
        <v>80.176180630625907</v>
      </c>
      <c r="S100" s="277">
        <v>82.030099787338457</v>
      </c>
      <c r="T100" s="277">
        <v>83.279445727482681</v>
      </c>
      <c r="U100" s="22"/>
      <c r="V100" s="266"/>
    </row>
    <row r="101" spans="2:22" x14ac:dyDescent="0.2">
      <c r="B101" s="267" t="s">
        <v>74</v>
      </c>
      <c r="C101" s="277">
        <v>1078.6559999999999</v>
      </c>
      <c r="D101" s="277">
        <v>1050.404</v>
      </c>
      <c r="E101" s="277">
        <v>975.21699999999998</v>
      </c>
      <c r="F101" s="277">
        <v>810.78399999999999</v>
      </c>
      <c r="G101" s="277">
        <v>737.07600000000002</v>
      </c>
      <c r="H101" s="22"/>
      <c r="I101" s="22"/>
      <c r="J101" s="22"/>
      <c r="K101" s="22"/>
      <c r="L101" s="22"/>
      <c r="M101" s="266"/>
      <c r="O101" s="267" t="s">
        <v>74</v>
      </c>
      <c r="P101" s="277">
        <v>79.840931677939949</v>
      </c>
      <c r="Q101" s="277">
        <v>81.448756859265586</v>
      </c>
      <c r="R101" s="277">
        <v>82.600898056535115</v>
      </c>
      <c r="S101" s="277">
        <v>83.980690294825749</v>
      </c>
      <c r="T101" s="277">
        <v>84.000157378614958</v>
      </c>
      <c r="U101" s="22"/>
      <c r="V101" s="266"/>
    </row>
    <row r="102" spans="2:22" x14ac:dyDescent="0.2">
      <c r="B102" s="267" t="s">
        <v>75</v>
      </c>
      <c r="C102" s="277">
        <v>889.70399999999995</v>
      </c>
      <c r="D102" s="277">
        <v>921.15200000000004</v>
      </c>
      <c r="E102" s="277">
        <v>877.10900000000004</v>
      </c>
      <c r="F102" s="277">
        <v>760.91</v>
      </c>
      <c r="G102" s="277">
        <v>694.94799999999998</v>
      </c>
      <c r="H102" s="22"/>
      <c r="I102" s="22"/>
      <c r="J102" s="22"/>
      <c r="K102" s="22"/>
      <c r="L102" s="22"/>
      <c r="M102" s="266"/>
      <c r="O102" s="267" t="s">
        <v>75</v>
      </c>
      <c r="P102" s="277">
        <v>82.468776132286692</v>
      </c>
      <c r="Q102" s="277">
        <v>81.60878986312791</v>
      </c>
      <c r="R102" s="277">
        <v>83.097767780287285</v>
      </c>
      <c r="S102" s="277">
        <v>84.619468793944094</v>
      </c>
      <c r="T102" s="277">
        <v>83.299038201419378</v>
      </c>
      <c r="U102" s="22"/>
      <c r="V102" s="266"/>
    </row>
    <row r="103" spans="2:22" x14ac:dyDescent="0.2">
      <c r="B103" s="267" t="s">
        <v>76</v>
      </c>
      <c r="C103" s="277">
        <v>246.673</v>
      </c>
      <c r="D103" s="277">
        <v>269.93599999999998</v>
      </c>
      <c r="E103" s="277">
        <v>254.81700000000001</v>
      </c>
      <c r="F103" s="277">
        <v>219.05799999999999</v>
      </c>
      <c r="G103" s="277">
        <v>197.05199999999999</v>
      </c>
      <c r="H103" s="22"/>
      <c r="I103" s="22"/>
      <c r="J103" s="22"/>
      <c r="K103" s="22"/>
      <c r="L103" s="22"/>
      <c r="M103" s="266"/>
      <c r="O103" s="267" t="s">
        <v>76</v>
      </c>
      <c r="P103" s="277">
        <v>82.445991251575975</v>
      </c>
      <c r="Q103" s="277">
        <v>79.905977713235728</v>
      </c>
      <c r="R103" s="277">
        <v>81.423923835536868</v>
      </c>
      <c r="S103" s="277">
        <v>82.705950022368498</v>
      </c>
      <c r="T103" s="277">
        <v>79.204981426222517</v>
      </c>
      <c r="U103" s="22"/>
      <c r="V103" s="266"/>
    </row>
    <row r="104" spans="2:22" x14ac:dyDescent="0.2">
      <c r="B104" s="267" t="s">
        <v>77</v>
      </c>
      <c r="C104" s="277">
        <v>78.215999999999994</v>
      </c>
      <c r="D104" s="277">
        <v>88.756</v>
      </c>
      <c r="E104" s="277">
        <v>86.24</v>
      </c>
      <c r="F104" s="277">
        <v>75.903999999999996</v>
      </c>
      <c r="G104" s="277">
        <v>66.242999999999995</v>
      </c>
      <c r="H104" s="22"/>
      <c r="I104" s="22"/>
      <c r="J104" s="22"/>
      <c r="K104" s="22"/>
      <c r="L104" s="22"/>
      <c r="M104" s="266"/>
      <c r="O104" s="267" t="s">
        <v>77</v>
      </c>
      <c r="P104" s="277">
        <v>80.28024956530632</v>
      </c>
      <c r="Q104" s="277">
        <v>76.441029338861597</v>
      </c>
      <c r="R104" s="277">
        <v>79.094387755102034</v>
      </c>
      <c r="S104" s="277">
        <v>80.555701939291737</v>
      </c>
      <c r="T104" s="277">
        <v>74.413900336639344</v>
      </c>
      <c r="U104" s="22"/>
      <c r="V104" s="266"/>
    </row>
    <row r="105" spans="2:22" x14ac:dyDescent="0.2">
      <c r="B105" s="267" t="s">
        <v>38</v>
      </c>
      <c r="C105" s="277">
        <v>34.75</v>
      </c>
      <c r="D105" s="277">
        <v>52.896999999999998</v>
      </c>
      <c r="E105" s="277">
        <v>46.054000000000002</v>
      </c>
      <c r="F105" s="277">
        <v>42.323</v>
      </c>
      <c r="G105" s="277">
        <v>40.085000000000001</v>
      </c>
      <c r="H105" s="22"/>
      <c r="I105" s="22"/>
      <c r="J105" s="22"/>
      <c r="K105" s="22"/>
      <c r="L105" s="22"/>
      <c r="M105" s="266"/>
      <c r="O105" s="267" t="s">
        <v>38</v>
      </c>
      <c r="P105" s="277">
        <v>70.189928057553956</v>
      </c>
      <c r="Q105" s="277">
        <v>69.026598861939235</v>
      </c>
      <c r="R105" s="277">
        <v>70.701784861249834</v>
      </c>
      <c r="S105" s="277">
        <v>71.726956973749495</v>
      </c>
      <c r="T105" s="277">
        <v>63.352875140326802</v>
      </c>
      <c r="U105" s="22"/>
      <c r="V105" s="266"/>
    </row>
    <row r="106" spans="2:22" x14ac:dyDescent="0.2">
      <c r="B106" s="267" t="s">
        <v>11</v>
      </c>
      <c r="C106" s="277">
        <v>3673.7249999999999</v>
      </c>
      <c r="D106" s="277">
        <v>3537.88</v>
      </c>
      <c r="E106" s="277">
        <v>3201.3589999999999</v>
      </c>
      <c r="F106" s="277">
        <v>2699.4850000000001</v>
      </c>
      <c r="G106" s="277">
        <v>2610.2539999999999</v>
      </c>
      <c r="H106" s="22"/>
      <c r="I106" s="22"/>
      <c r="J106" s="22"/>
      <c r="K106" s="22"/>
      <c r="L106" s="22"/>
      <c r="M106" s="266"/>
      <c r="O106" s="267" t="s">
        <v>11</v>
      </c>
      <c r="P106" s="277">
        <v>78.249624019217549</v>
      </c>
      <c r="Q106" s="277">
        <v>79.471265277510824</v>
      </c>
      <c r="R106" s="277">
        <v>80.683703389716683</v>
      </c>
      <c r="S106" s="277">
        <v>82.096399868863884</v>
      </c>
      <c r="T106" s="277">
        <v>82.182002211279055</v>
      </c>
      <c r="U106" s="22"/>
      <c r="V106" s="266"/>
    </row>
    <row r="107" spans="2:22" x14ac:dyDescent="0.2">
      <c r="B107" s="264"/>
      <c r="C107" s="22"/>
      <c r="D107" s="22"/>
      <c r="E107" s="22"/>
      <c r="F107" s="22"/>
      <c r="G107" s="22"/>
      <c r="H107" s="22"/>
      <c r="I107" s="22"/>
      <c r="J107" s="22"/>
      <c r="K107" s="22"/>
      <c r="L107" s="22"/>
      <c r="M107" s="266"/>
      <c r="O107" s="264"/>
      <c r="P107" s="22"/>
      <c r="Q107" s="22"/>
      <c r="R107" s="22"/>
      <c r="S107" s="22"/>
      <c r="T107" s="22"/>
      <c r="U107" s="22"/>
      <c r="V107" s="266"/>
    </row>
    <row r="108" spans="2:22" x14ac:dyDescent="0.2">
      <c r="B108" s="267" t="s">
        <v>3</v>
      </c>
      <c r="C108" s="270" t="s">
        <v>35</v>
      </c>
      <c r="D108" s="270" t="s">
        <v>36</v>
      </c>
      <c r="E108" s="270"/>
      <c r="F108" s="270"/>
      <c r="G108" s="270"/>
      <c r="H108" s="22"/>
      <c r="I108" s="22"/>
      <c r="J108" s="22"/>
      <c r="K108" s="22"/>
      <c r="L108" s="22"/>
      <c r="M108" s="266"/>
      <c r="O108" s="267" t="s">
        <v>3</v>
      </c>
      <c r="P108" s="270" t="s">
        <v>37</v>
      </c>
      <c r="Q108" s="270"/>
      <c r="R108" s="270"/>
      <c r="S108" s="270"/>
      <c r="T108" s="270"/>
      <c r="U108" s="22"/>
      <c r="V108" s="266"/>
    </row>
    <row r="109" spans="2:22" x14ac:dyDescent="0.2">
      <c r="B109" s="267"/>
      <c r="C109" s="270" t="str">
        <f>$C$85</f>
        <v>2022-26</v>
      </c>
      <c r="D109" s="270" t="str">
        <f>$D$85</f>
        <v>2027-31</v>
      </c>
      <c r="E109" s="270" t="str">
        <f>$E$85</f>
        <v>2032-36</v>
      </c>
      <c r="F109" s="270" t="str">
        <f>$F$85</f>
        <v>2037-41</v>
      </c>
      <c r="G109" s="270" t="str">
        <f>$G$85</f>
        <v>2042-46</v>
      </c>
      <c r="H109" s="22"/>
      <c r="I109" s="22"/>
      <c r="J109" s="22"/>
      <c r="K109" s="22"/>
      <c r="L109" s="22"/>
      <c r="M109" s="266"/>
      <c r="O109" s="267"/>
      <c r="P109" s="270" t="str">
        <f>$C$85</f>
        <v>2022-26</v>
      </c>
      <c r="Q109" s="270" t="str">
        <f>$D$85</f>
        <v>2027-31</v>
      </c>
      <c r="R109" s="270" t="str">
        <f>$E$85</f>
        <v>2032-36</v>
      </c>
      <c r="S109" s="270" t="str">
        <f>$F$85</f>
        <v>2037-41</v>
      </c>
      <c r="T109" s="270" t="str">
        <f>$G$85</f>
        <v>2042-46</v>
      </c>
      <c r="U109" s="22"/>
      <c r="V109" s="266"/>
    </row>
    <row r="110" spans="2:22" x14ac:dyDescent="0.2">
      <c r="B110" s="267" t="s">
        <v>71</v>
      </c>
      <c r="C110" s="173">
        <v>207.99700000000001</v>
      </c>
      <c r="D110" s="173">
        <v>155.94200000000001</v>
      </c>
      <c r="E110" s="173">
        <v>119.247</v>
      </c>
      <c r="F110" s="173">
        <v>122.458</v>
      </c>
      <c r="G110" s="173">
        <v>81.713999999999999</v>
      </c>
      <c r="H110" s="22"/>
      <c r="I110" s="22"/>
      <c r="J110" s="22"/>
      <c r="K110" s="22"/>
      <c r="L110" s="22"/>
      <c r="M110" s="266"/>
      <c r="O110" s="267" t="s">
        <v>71</v>
      </c>
      <c r="P110" s="173">
        <v>68.210118415169447</v>
      </c>
      <c r="Q110" s="173">
        <v>75.379307691321131</v>
      </c>
      <c r="R110" s="173">
        <v>76.385988746048113</v>
      </c>
      <c r="S110" s="173">
        <v>73.871041499942834</v>
      </c>
      <c r="T110" s="173">
        <v>63.049171500599655</v>
      </c>
      <c r="U110" s="22"/>
      <c r="V110" s="266"/>
    </row>
    <row r="111" spans="2:22" x14ac:dyDescent="0.2">
      <c r="B111" s="267" t="s">
        <v>72</v>
      </c>
      <c r="C111" s="173">
        <v>94.301000000000002</v>
      </c>
      <c r="D111" s="173">
        <v>74.646000000000001</v>
      </c>
      <c r="E111" s="173">
        <v>57.78</v>
      </c>
      <c r="F111" s="173">
        <v>58.325000000000003</v>
      </c>
      <c r="G111" s="173">
        <v>30.852</v>
      </c>
      <c r="H111" s="22"/>
      <c r="I111" s="22"/>
      <c r="J111" s="22"/>
      <c r="K111" s="22"/>
      <c r="L111" s="22"/>
      <c r="M111" s="266"/>
      <c r="O111" s="267" t="s">
        <v>72</v>
      </c>
      <c r="P111" s="173">
        <v>69.5178205957519</v>
      </c>
      <c r="Q111" s="173">
        <v>77.124025399887458</v>
      </c>
      <c r="R111" s="173">
        <v>80.960539979231569</v>
      </c>
      <c r="S111" s="173">
        <v>80.913844834976416</v>
      </c>
      <c r="T111" s="173">
        <v>72.782963827304542</v>
      </c>
      <c r="U111" s="22"/>
      <c r="V111" s="266"/>
    </row>
    <row r="112" spans="2:22" x14ac:dyDescent="0.2">
      <c r="B112" s="267" t="s">
        <v>73</v>
      </c>
      <c r="C112" s="173">
        <v>103.274</v>
      </c>
      <c r="D112" s="173">
        <v>84.281999999999996</v>
      </c>
      <c r="E112" s="173">
        <v>67.924999999999997</v>
      </c>
      <c r="F112" s="173">
        <v>69.364999999999995</v>
      </c>
      <c r="G112" s="173">
        <v>33.750999999999998</v>
      </c>
      <c r="H112" s="22"/>
      <c r="I112" s="22"/>
      <c r="J112" s="22"/>
      <c r="K112" s="22"/>
      <c r="L112" s="22"/>
      <c r="M112" s="266"/>
      <c r="O112" s="267" t="s">
        <v>73</v>
      </c>
      <c r="P112" s="173">
        <v>69.807502372329921</v>
      </c>
      <c r="Q112" s="173">
        <v>77.922925417052284</v>
      </c>
      <c r="R112" s="173">
        <v>82.704453441295541</v>
      </c>
      <c r="S112" s="173">
        <v>83.508974266560941</v>
      </c>
      <c r="T112" s="173">
        <v>76.054042843175012</v>
      </c>
      <c r="U112" s="22"/>
      <c r="V112" s="266"/>
    </row>
    <row r="113" spans="2:22" x14ac:dyDescent="0.2">
      <c r="B113" s="267" t="s">
        <v>74</v>
      </c>
      <c r="C113" s="173">
        <v>327.25200000000001</v>
      </c>
      <c r="D113" s="173">
        <v>268.74599999999998</v>
      </c>
      <c r="E113" s="173">
        <v>226.00800000000001</v>
      </c>
      <c r="F113" s="173">
        <v>241.68600000000001</v>
      </c>
      <c r="G113" s="173">
        <v>115.044</v>
      </c>
      <c r="H113" s="22"/>
      <c r="I113" s="22"/>
      <c r="J113" s="22"/>
      <c r="K113" s="22"/>
      <c r="L113" s="22"/>
      <c r="M113" s="266"/>
      <c r="O113" s="267" t="s">
        <v>74</v>
      </c>
      <c r="P113" s="173">
        <v>70.635168005084765</v>
      </c>
      <c r="Q113" s="173">
        <v>78.558936691150748</v>
      </c>
      <c r="R113" s="173">
        <v>83.963841987894241</v>
      </c>
      <c r="S113" s="173">
        <v>86.122075751181285</v>
      </c>
      <c r="T113" s="173">
        <v>80.009387712527385</v>
      </c>
      <c r="U113" s="22"/>
      <c r="V113" s="266"/>
    </row>
    <row r="114" spans="2:22" x14ac:dyDescent="0.2">
      <c r="B114" s="267" t="s">
        <v>75</v>
      </c>
      <c r="C114" s="173">
        <v>335.83300000000003</v>
      </c>
      <c r="D114" s="173">
        <v>266.03800000000001</v>
      </c>
      <c r="E114" s="173">
        <v>207.791</v>
      </c>
      <c r="F114" s="173">
        <v>213.64099999999999</v>
      </c>
      <c r="G114" s="173">
        <v>120.52200000000001</v>
      </c>
      <c r="H114" s="22"/>
      <c r="I114" s="22"/>
      <c r="J114" s="22"/>
      <c r="K114" s="22"/>
      <c r="L114" s="22"/>
      <c r="M114" s="266"/>
      <c r="O114" s="267" t="s">
        <v>75</v>
      </c>
      <c r="P114" s="173">
        <v>72.188558003531526</v>
      </c>
      <c r="Q114" s="173">
        <v>79.207481637961493</v>
      </c>
      <c r="R114" s="173">
        <v>84.238008383423718</v>
      </c>
      <c r="S114" s="173">
        <v>86.613992632500313</v>
      </c>
      <c r="T114" s="173">
        <v>80.201954829823592</v>
      </c>
      <c r="U114" s="22"/>
      <c r="V114" s="266"/>
    </row>
    <row r="115" spans="2:22" x14ac:dyDescent="0.2">
      <c r="B115" s="267" t="s">
        <v>76</v>
      </c>
      <c r="C115" s="173">
        <v>128.90899999999999</v>
      </c>
      <c r="D115" s="173">
        <v>97.248000000000005</v>
      </c>
      <c r="E115" s="173">
        <v>70.307000000000002</v>
      </c>
      <c r="F115" s="173">
        <v>62.478000000000002</v>
      </c>
      <c r="G115" s="173">
        <v>40.911999999999999</v>
      </c>
      <c r="H115" s="22"/>
      <c r="I115" s="22"/>
      <c r="J115" s="22"/>
      <c r="K115" s="22"/>
      <c r="L115" s="22"/>
      <c r="M115" s="266"/>
      <c r="O115" s="267" t="s">
        <v>76</v>
      </c>
      <c r="P115" s="173">
        <v>73.217541056093836</v>
      </c>
      <c r="Q115" s="173">
        <v>79.654080289568938</v>
      </c>
      <c r="R115" s="173">
        <v>84.173695364615185</v>
      </c>
      <c r="S115" s="173">
        <v>84.027977848202568</v>
      </c>
      <c r="T115" s="173">
        <v>74.464704732107933</v>
      </c>
      <c r="U115" s="22"/>
      <c r="V115" s="266"/>
    </row>
    <row r="116" spans="2:22" x14ac:dyDescent="0.2">
      <c r="B116" s="267" t="s">
        <v>77</v>
      </c>
      <c r="C116" s="173">
        <v>54.113999999999997</v>
      </c>
      <c r="D116" s="173">
        <v>41.231000000000002</v>
      </c>
      <c r="E116" s="173">
        <v>29.602</v>
      </c>
      <c r="F116" s="173">
        <v>25.192</v>
      </c>
      <c r="G116" s="173">
        <v>16.541</v>
      </c>
      <c r="H116" s="22"/>
      <c r="I116" s="22"/>
      <c r="J116" s="22"/>
      <c r="K116" s="22"/>
      <c r="L116" s="22"/>
      <c r="M116" s="266"/>
      <c r="O116" s="267" t="s">
        <v>77</v>
      </c>
      <c r="P116" s="173">
        <v>73.655615921942569</v>
      </c>
      <c r="Q116" s="173">
        <v>80.063544420460332</v>
      </c>
      <c r="R116" s="173">
        <v>83.865955003040341</v>
      </c>
      <c r="S116" s="173">
        <v>82.319784058431239</v>
      </c>
      <c r="T116" s="173">
        <v>70.322229611268966</v>
      </c>
      <c r="U116" s="22"/>
      <c r="V116" s="266"/>
    </row>
    <row r="117" spans="2:22" x14ac:dyDescent="0.2">
      <c r="B117" s="267" t="s">
        <v>38</v>
      </c>
      <c r="C117" s="173">
        <v>32.710999999999999</v>
      </c>
      <c r="D117" s="173">
        <v>28.81</v>
      </c>
      <c r="E117" s="173">
        <v>19.888000000000002</v>
      </c>
      <c r="F117" s="173">
        <v>22.361000000000001</v>
      </c>
      <c r="G117" s="173">
        <v>18.077999999999999</v>
      </c>
      <c r="H117" s="22"/>
      <c r="I117" s="22"/>
      <c r="J117" s="22"/>
      <c r="K117" s="22"/>
      <c r="L117" s="22"/>
      <c r="M117" s="266"/>
      <c r="O117" s="267" t="s">
        <v>38</v>
      </c>
      <c r="P117" s="173">
        <v>66.087860352786521</v>
      </c>
      <c r="Q117" s="173">
        <v>72.804581742450537</v>
      </c>
      <c r="R117" s="173">
        <v>68.000804505229283</v>
      </c>
      <c r="S117" s="173">
        <v>68.977237153973434</v>
      </c>
      <c r="T117" s="173">
        <v>48.003097687797322</v>
      </c>
      <c r="U117" s="22"/>
      <c r="V117" s="266"/>
    </row>
    <row r="118" spans="2:22" x14ac:dyDescent="0.2">
      <c r="B118" s="267" t="s">
        <v>11</v>
      </c>
      <c r="C118" s="173">
        <v>1284.393</v>
      </c>
      <c r="D118" s="173">
        <v>1016.942</v>
      </c>
      <c r="E118" s="173">
        <v>798.54600000000005</v>
      </c>
      <c r="F118" s="173">
        <v>815.50400000000002</v>
      </c>
      <c r="G118" s="173">
        <v>457.40800000000002</v>
      </c>
      <c r="H118" s="22"/>
      <c r="I118" s="22"/>
      <c r="J118" s="22"/>
      <c r="K118" s="22"/>
      <c r="L118" s="22"/>
      <c r="M118" s="266"/>
      <c r="O118" s="267" t="s">
        <v>11</v>
      </c>
      <c r="P118" s="173">
        <v>70.770395042638825</v>
      </c>
      <c r="Q118" s="173">
        <v>78.084984197722193</v>
      </c>
      <c r="R118" s="173">
        <v>82.197143307962222</v>
      </c>
      <c r="S118" s="173">
        <v>83.068507327983681</v>
      </c>
      <c r="T118" s="173">
        <v>74.14081082971876</v>
      </c>
      <c r="U118" s="22"/>
      <c r="V118" s="266"/>
    </row>
    <row r="119" spans="2:22" x14ac:dyDescent="0.2">
      <c r="B119" s="264"/>
      <c r="C119" s="22"/>
      <c r="D119" s="22"/>
      <c r="E119" s="22"/>
      <c r="F119" s="22"/>
      <c r="G119" s="22"/>
      <c r="H119" s="22"/>
      <c r="I119" s="22"/>
      <c r="J119" s="22"/>
      <c r="K119" s="22"/>
      <c r="L119" s="22"/>
      <c r="M119" s="266"/>
      <c r="O119" s="264"/>
      <c r="P119" s="22"/>
      <c r="Q119" s="22"/>
      <c r="R119" s="22"/>
      <c r="S119" s="22"/>
      <c r="T119" s="22"/>
      <c r="U119" s="22"/>
      <c r="V119" s="266"/>
    </row>
    <row r="120" spans="2:22" x14ac:dyDescent="0.2">
      <c r="B120" s="267" t="s">
        <v>19</v>
      </c>
      <c r="C120" s="270" t="s">
        <v>35</v>
      </c>
      <c r="D120" s="270" t="s">
        <v>36</v>
      </c>
      <c r="E120" s="270"/>
      <c r="F120" s="270"/>
      <c r="G120" s="270"/>
      <c r="H120" s="22"/>
      <c r="I120" s="22"/>
      <c r="J120" s="22"/>
      <c r="K120" s="22"/>
      <c r="L120" s="22"/>
      <c r="M120" s="266"/>
      <c r="O120" s="267" t="s">
        <v>19</v>
      </c>
      <c r="P120" s="270" t="s">
        <v>37</v>
      </c>
      <c r="Q120" s="270"/>
      <c r="R120" s="270"/>
      <c r="S120" s="270"/>
      <c r="T120" s="270"/>
      <c r="U120" s="22"/>
      <c r="V120" s="266"/>
    </row>
    <row r="121" spans="2:22" x14ac:dyDescent="0.2">
      <c r="B121" s="267"/>
      <c r="C121" s="270" t="str">
        <f>$C$85</f>
        <v>2022-26</v>
      </c>
      <c r="D121" s="270" t="str">
        <f>$D$85</f>
        <v>2027-31</v>
      </c>
      <c r="E121" s="270" t="str">
        <f>$E$85</f>
        <v>2032-36</v>
      </c>
      <c r="F121" s="270" t="str">
        <f>$F$85</f>
        <v>2037-41</v>
      </c>
      <c r="G121" s="270" t="str">
        <f>$G$85</f>
        <v>2042-46</v>
      </c>
      <c r="H121" s="22"/>
      <c r="I121" s="22"/>
      <c r="J121" s="22"/>
      <c r="K121" s="22"/>
      <c r="L121" s="22"/>
      <c r="M121" s="266"/>
      <c r="O121" s="267"/>
      <c r="P121" s="270" t="str">
        <f>$C$85</f>
        <v>2022-26</v>
      </c>
      <c r="Q121" s="270" t="str">
        <f>$D$85</f>
        <v>2027-31</v>
      </c>
      <c r="R121" s="270" t="str">
        <f>$E$85</f>
        <v>2032-36</v>
      </c>
      <c r="S121" s="270" t="str">
        <f>$F$85</f>
        <v>2037-41</v>
      </c>
      <c r="T121" s="270" t="str">
        <f>$G$85</f>
        <v>2042-46</v>
      </c>
      <c r="U121" s="22"/>
      <c r="V121" s="266"/>
    </row>
    <row r="122" spans="2:22" x14ac:dyDescent="0.2">
      <c r="B122" s="267" t="s">
        <v>71</v>
      </c>
      <c r="C122" s="173">
        <v>1064.546</v>
      </c>
      <c r="D122" s="173">
        <v>871.226</v>
      </c>
      <c r="E122" s="173">
        <v>704.803</v>
      </c>
      <c r="F122" s="173">
        <v>621.976</v>
      </c>
      <c r="G122" s="173">
        <v>695.89700000000005</v>
      </c>
      <c r="H122" s="22"/>
      <c r="I122" s="22"/>
      <c r="J122" s="22"/>
      <c r="K122" s="22"/>
      <c r="L122" s="22"/>
      <c r="M122" s="266"/>
      <c r="O122" s="267" t="s">
        <v>71</v>
      </c>
      <c r="P122" s="173">
        <v>69.087291671754897</v>
      </c>
      <c r="Q122" s="173">
        <v>73.130048919568509</v>
      </c>
      <c r="R122" s="173">
        <v>73.418671600433029</v>
      </c>
      <c r="S122" s="173">
        <v>71.687975098717644</v>
      </c>
      <c r="T122" s="173">
        <v>74.63949406305818</v>
      </c>
      <c r="U122" s="22"/>
      <c r="V122" s="266"/>
    </row>
    <row r="123" spans="2:22" x14ac:dyDescent="0.2">
      <c r="B123" s="267" t="s">
        <v>72</v>
      </c>
      <c r="C123" s="173">
        <v>502.59899999999999</v>
      </c>
      <c r="D123" s="173">
        <v>445.58100000000002</v>
      </c>
      <c r="E123" s="173">
        <v>371.51799999999997</v>
      </c>
      <c r="F123" s="173">
        <v>312.85899999999998</v>
      </c>
      <c r="G123" s="173">
        <v>295.78899999999999</v>
      </c>
      <c r="H123" s="22"/>
      <c r="I123" s="22"/>
      <c r="J123" s="22"/>
      <c r="K123" s="22"/>
      <c r="L123" s="22"/>
      <c r="M123" s="266"/>
      <c r="O123" s="267" t="s">
        <v>72</v>
      </c>
      <c r="P123" s="173">
        <v>72.333609895761825</v>
      </c>
      <c r="Q123" s="173">
        <v>76.190860920909998</v>
      </c>
      <c r="R123" s="173">
        <v>77.202719652883573</v>
      </c>
      <c r="S123" s="173">
        <v>78.091408589812033</v>
      </c>
      <c r="T123" s="173">
        <v>78.879201052101337</v>
      </c>
      <c r="U123" s="22"/>
      <c r="V123" s="266"/>
    </row>
    <row r="124" spans="2:22" x14ac:dyDescent="0.2">
      <c r="B124" s="267" t="s">
        <v>73</v>
      </c>
      <c r="C124" s="173">
        <v>550.17600000000004</v>
      </c>
      <c r="D124" s="173">
        <v>505.97699999999998</v>
      </c>
      <c r="E124" s="173">
        <v>440.04500000000002</v>
      </c>
      <c r="F124" s="173">
        <v>374.14800000000002</v>
      </c>
      <c r="G124" s="173">
        <v>330.553</v>
      </c>
      <c r="H124" s="22"/>
      <c r="I124" s="22"/>
      <c r="J124" s="22"/>
      <c r="K124" s="22"/>
      <c r="L124" s="22"/>
      <c r="M124" s="266"/>
      <c r="O124" s="267" t="s">
        <v>73</v>
      </c>
      <c r="P124" s="173">
        <v>73.509931367416968</v>
      </c>
      <c r="Q124" s="173">
        <v>77.047968583552219</v>
      </c>
      <c r="R124" s="173">
        <v>78.299037598427432</v>
      </c>
      <c r="S124" s="173">
        <v>79.680500764403391</v>
      </c>
      <c r="T124" s="173">
        <v>79.5551696702193</v>
      </c>
      <c r="U124" s="22"/>
      <c r="V124" s="266"/>
    </row>
    <row r="125" spans="2:22" x14ac:dyDescent="0.2">
      <c r="B125" s="267" t="s">
        <v>74</v>
      </c>
      <c r="C125" s="173">
        <v>1682.8530000000001</v>
      </c>
      <c r="D125" s="173">
        <v>1610.713</v>
      </c>
      <c r="E125" s="173">
        <v>1487.856</v>
      </c>
      <c r="F125" s="173">
        <v>1310.607</v>
      </c>
      <c r="G125" s="173">
        <v>1107.6600000000001</v>
      </c>
      <c r="H125" s="22"/>
      <c r="I125" s="22"/>
      <c r="J125" s="22"/>
      <c r="K125" s="22"/>
      <c r="L125" s="22"/>
      <c r="M125" s="266"/>
      <c r="O125" s="267" t="s">
        <v>74</v>
      </c>
      <c r="P125" s="173">
        <v>74.550361796306632</v>
      </c>
      <c r="Q125" s="173">
        <v>77.156141410667203</v>
      </c>
      <c r="R125" s="173">
        <v>78.824093191814256</v>
      </c>
      <c r="S125" s="173">
        <v>80.510481021389324</v>
      </c>
      <c r="T125" s="173">
        <v>79.135113663037387</v>
      </c>
      <c r="U125" s="22"/>
      <c r="V125" s="266"/>
    </row>
    <row r="126" spans="2:22" x14ac:dyDescent="0.2">
      <c r="B126" s="267" t="s">
        <v>75</v>
      </c>
      <c r="C126" s="173">
        <v>1498.1759999999999</v>
      </c>
      <c r="D126" s="173">
        <v>1480.6569999999999</v>
      </c>
      <c r="E126" s="173">
        <v>1374.5329999999999</v>
      </c>
      <c r="F126" s="173">
        <v>1256.4159999999999</v>
      </c>
      <c r="G126" s="173">
        <v>1100.0809999999999</v>
      </c>
      <c r="H126" s="22"/>
      <c r="I126" s="22"/>
      <c r="J126" s="22"/>
      <c r="K126" s="22"/>
      <c r="L126" s="22"/>
      <c r="M126" s="266"/>
      <c r="O126" s="267" t="s">
        <v>75</v>
      </c>
      <c r="P126" s="173">
        <v>73.177850933401672</v>
      </c>
      <c r="Q126" s="173">
        <v>74.120069671774075</v>
      </c>
      <c r="R126" s="173">
        <v>75.735758981414051</v>
      </c>
      <c r="S126" s="173">
        <v>77.950933448794032</v>
      </c>
      <c r="T126" s="173">
        <v>74.784038629882716</v>
      </c>
      <c r="U126" s="22"/>
      <c r="V126" s="266"/>
    </row>
    <row r="127" spans="2:22" x14ac:dyDescent="0.2">
      <c r="B127" s="267" t="s">
        <v>76</v>
      </c>
      <c r="C127" s="173">
        <v>481.678</v>
      </c>
      <c r="D127" s="173">
        <v>484.80799999999999</v>
      </c>
      <c r="E127" s="173">
        <v>435.887</v>
      </c>
      <c r="F127" s="173">
        <v>387.22</v>
      </c>
      <c r="G127" s="173">
        <v>343.73099999999999</v>
      </c>
      <c r="H127" s="22"/>
      <c r="I127" s="22"/>
      <c r="J127" s="22"/>
      <c r="K127" s="22"/>
      <c r="L127" s="22"/>
      <c r="M127" s="266"/>
      <c r="O127" s="267" t="s">
        <v>76</v>
      </c>
      <c r="P127" s="173">
        <v>69.263698985629404</v>
      </c>
      <c r="Q127" s="173">
        <v>69.49514034421874</v>
      </c>
      <c r="R127" s="173">
        <v>70.680933361169295</v>
      </c>
      <c r="S127" s="173">
        <v>72.220443158927736</v>
      </c>
      <c r="T127" s="173">
        <v>66.82638458562073</v>
      </c>
      <c r="U127" s="22"/>
      <c r="V127" s="266"/>
    </row>
    <row r="128" spans="2:22" x14ac:dyDescent="0.2">
      <c r="B128" s="267" t="s">
        <v>77</v>
      </c>
      <c r="C128" s="173">
        <v>179.137</v>
      </c>
      <c r="D128" s="173">
        <v>182.40700000000001</v>
      </c>
      <c r="E128" s="173">
        <v>165.62</v>
      </c>
      <c r="F128" s="173">
        <v>145.63499999999999</v>
      </c>
      <c r="G128" s="173">
        <v>125.42700000000001</v>
      </c>
      <c r="H128" s="22"/>
      <c r="I128" s="22"/>
      <c r="J128" s="22"/>
      <c r="K128" s="22"/>
      <c r="L128" s="22"/>
      <c r="M128" s="266"/>
      <c r="O128" s="267" t="s">
        <v>77</v>
      </c>
      <c r="P128" s="173">
        <v>65.097104450783476</v>
      </c>
      <c r="Q128" s="173">
        <v>65.088510857587707</v>
      </c>
      <c r="R128" s="173">
        <v>66.545103248399954</v>
      </c>
      <c r="S128" s="173">
        <v>68.036529680365305</v>
      </c>
      <c r="T128" s="173">
        <v>59.836398861489151</v>
      </c>
      <c r="U128" s="22"/>
      <c r="V128" s="266"/>
    </row>
    <row r="129" spans="2:22" x14ac:dyDescent="0.2">
      <c r="B129" s="267" t="s">
        <v>38</v>
      </c>
      <c r="C129" s="173">
        <v>106.167</v>
      </c>
      <c r="D129" s="173">
        <v>131.89400000000001</v>
      </c>
      <c r="E129" s="173">
        <v>116.21299999999999</v>
      </c>
      <c r="F129" s="173">
        <v>112.49299999999999</v>
      </c>
      <c r="G129" s="173">
        <v>108.017</v>
      </c>
      <c r="H129" s="22"/>
      <c r="I129" s="22"/>
      <c r="J129" s="22"/>
      <c r="K129" s="22"/>
      <c r="L129" s="22"/>
      <c r="M129" s="266"/>
      <c r="O129" s="267" t="s">
        <v>38</v>
      </c>
      <c r="P129" s="173">
        <v>53.656032477135085</v>
      </c>
      <c r="Q129" s="173">
        <v>54.834185027370467</v>
      </c>
      <c r="R129" s="173">
        <v>52.641270770051541</v>
      </c>
      <c r="S129" s="173">
        <v>54.769630110317976</v>
      </c>
      <c r="T129" s="173">
        <v>42.754381254802489</v>
      </c>
      <c r="U129" s="22"/>
      <c r="V129" s="266"/>
    </row>
    <row r="130" spans="2:22" x14ac:dyDescent="0.2">
      <c r="B130" s="267" t="s">
        <v>11</v>
      </c>
      <c r="C130" s="173">
        <v>6065.3270000000002</v>
      </c>
      <c r="D130" s="173">
        <v>5713.2619999999997</v>
      </c>
      <c r="E130" s="173">
        <v>5096.4620000000004</v>
      </c>
      <c r="F130" s="173">
        <v>4521.3419999999996</v>
      </c>
      <c r="G130" s="173">
        <v>4107.143</v>
      </c>
      <c r="H130" s="22"/>
      <c r="I130" s="22"/>
      <c r="J130" s="22"/>
      <c r="K130" s="22"/>
      <c r="L130" s="22"/>
      <c r="M130" s="266"/>
      <c r="O130" s="267" t="s">
        <v>11</v>
      </c>
      <c r="P130" s="173">
        <v>71.909560688154158</v>
      </c>
      <c r="Q130" s="173">
        <v>74.11975855474509</v>
      </c>
      <c r="R130" s="173">
        <v>75.388063327068849</v>
      </c>
      <c r="S130" s="173">
        <v>76.597346540031694</v>
      </c>
      <c r="T130" s="173">
        <v>74.647193925314994</v>
      </c>
      <c r="U130" s="22"/>
      <c r="V130" s="266"/>
    </row>
    <row r="131" spans="2:22" x14ac:dyDescent="0.2">
      <c r="B131" s="282"/>
      <c r="C131" s="66"/>
      <c r="D131" s="66"/>
      <c r="E131" s="66"/>
      <c r="F131" s="66"/>
      <c r="G131" s="66"/>
      <c r="H131" s="22"/>
      <c r="I131" s="22"/>
      <c r="J131" s="22"/>
      <c r="K131" s="22"/>
      <c r="L131" s="22"/>
      <c r="M131" s="266"/>
      <c r="O131" s="282"/>
      <c r="P131" s="66"/>
      <c r="Q131" s="66"/>
      <c r="R131" s="66"/>
      <c r="S131" s="66"/>
      <c r="T131" s="66"/>
      <c r="U131" s="22"/>
      <c r="V131" s="266"/>
    </row>
    <row r="132" spans="2:22" x14ac:dyDescent="0.2">
      <c r="B132" s="286" t="s">
        <v>20</v>
      </c>
      <c r="C132" s="270" t="s">
        <v>35</v>
      </c>
      <c r="D132" s="270" t="s">
        <v>36</v>
      </c>
      <c r="E132" s="270"/>
      <c r="F132" s="270"/>
      <c r="G132" s="270"/>
      <c r="H132" s="22"/>
      <c r="I132" s="22"/>
      <c r="J132" s="22"/>
      <c r="K132" s="22"/>
      <c r="L132" s="22"/>
      <c r="M132" s="266"/>
      <c r="O132" s="286" t="s">
        <v>20</v>
      </c>
      <c r="P132" s="270" t="s">
        <v>37</v>
      </c>
      <c r="Q132" s="270"/>
      <c r="R132" s="270"/>
      <c r="S132" s="270"/>
      <c r="T132" s="270"/>
      <c r="U132" s="22"/>
      <c r="V132" s="266"/>
    </row>
    <row r="133" spans="2:22" x14ac:dyDescent="0.2">
      <c r="B133" s="267"/>
      <c r="C133" s="270" t="str">
        <f>$C$85</f>
        <v>2022-26</v>
      </c>
      <c r="D133" s="270" t="str">
        <f>$D$85</f>
        <v>2027-31</v>
      </c>
      <c r="E133" s="270" t="str">
        <f>$E$85</f>
        <v>2032-36</v>
      </c>
      <c r="F133" s="270" t="str">
        <f>$F$85</f>
        <v>2037-41</v>
      </c>
      <c r="G133" s="270" t="str">
        <f>$G$85</f>
        <v>2042-46</v>
      </c>
      <c r="H133" s="22"/>
      <c r="I133" s="22"/>
      <c r="J133" s="22"/>
      <c r="K133" s="22"/>
      <c r="L133" s="22"/>
      <c r="M133" s="266"/>
      <c r="O133" s="267"/>
      <c r="P133" s="270" t="str">
        <f>$C$85</f>
        <v>2022-26</v>
      </c>
      <c r="Q133" s="270" t="str">
        <f>$D$85</f>
        <v>2027-31</v>
      </c>
      <c r="R133" s="270" t="str">
        <f>$E$85</f>
        <v>2032-36</v>
      </c>
      <c r="S133" s="270" t="str">
        <f>$F$85</f>
        <v>2037-41</v>
      </c>
      <c r="T133" s="270" t="str">
        <f>$G$85</f>
        <v>2042-46</v>
      </c>
      <c r="U133" s="22"/>
      <c r="V133" s="266"/>
    </row>
    <row r="134" spans="2:22" x14ac:dyDescent="0.2">
      <c r="B134" s="267" t="s">
        <v>71</v>
      </c>
      <c r="C134" s="167">
        <v>66.672519999999992</v>
      </c>
      <c r="D134" s="167">
        <v>67.732872</v>
      </c>
      <c r="E134" s="167">
        <v>69.268832000000003</v>
      </c>
      <c r="F134" s="167">
        <v>64.464568</v>
      </c>
      <c r="G134" s="167">
        <v>60.738440000000004</v>
      </c>
      <c r="H134" s="22"/>
      <c r="I134" s="22"/>
      <c r="J134" s="22"/>
      <c r="K134" s="22"/>
      <c r="L134" s="22"/>
      <c r="M134" s="266"/>
      <c r="O134" s="267" t="s">
        <v>71</v>
      </c>
      <c r="P134" s="167">
        <v>83</v>
      </c>
      <c r="Q134" s="167">
        <v>86</v>
      </c>
      <c r="R134" s="167">
        <v>82</v>
      </c>
      <c r="S134" s="167">
        <v>79</v>
      </c>
      <c r="T134" s="167">
        <v>81</v>
      </c>
      <c r="U134" s="22"/>
      <c r="V134" s="266"/>
    </row>
    <row r="135" spans="2:22" x14ac:dyDescent="0.2">
      <c r="B135" s="267" t="s">
        <v>72</v>
      </c>
      <c r="C135" s="167">
        <v>37.99468000000001</v>
      </c>
      <c r="D135" s="167">
        <v>39.072816000000003</v>
      </c>
      <c r="E135" s="167">
        <v>41.198384000000004</v>
      </c>
      <c r="F135" s="167">
        <v>35.426183999999999</v>
      </c>
      <c r="G135" s="167">
        <v>32.748589999999993</v>
      </c>
      <c r="H135" s="22"/>
      <c r="I135" s="22"/>
      <c r="J135" s="22"/>
      <c r="K135" s="22"/>
      <c r="L135" s="22"/>
      <c r="M135" s="266"/>
      <c r="O135" s="267" t="s">
        <v>72</v>
      </c>
      <c r="P135" s="167">
        <v>86</v>
      </c>
      <c r="Q135" s="167">
        <v>87</v>
      </c>
      <c r="R135" s="167">
        <v>83</v>
      </c>
      <c r="S135" s="167">
        <v>80</v>
      </c>
      <c r="T135" s="167">
        <v>82</v>
      </c>
      <c r="U135" s="22"/>
      <c r="V135" s="266"/>
    </row>
    <row r="136" spans="2:22" x14ac:dyDescent="0.2">
      <c r="B136" s="267" t="s">
        <v>73</v>
      </c>
      <c r="C136" s="167">
        <v>53.154552000000002</v>
      </c>
      <c r="D136" s="167">
        <v>55.416311999999998</v>
      </c>
      <c r="E136" s="167">
        <v>57.414960000000008</v>
      </c>
      <c r="F136" s="167">
        <v>50.688047999999995</v>
      </c>
      <c r="G136" s="167">
        <v>45.678660000000001</v>
      </c>
      <c r="H136" s="22"/>
      <c r="I136" s="22"/>
      <c r="J136" s="22"/>
      <c r="K136" s="22"/>
      <c r="L136" s="22"/>
      <c r="M136" s="266"/>
      <c r="O136" s="267" t="s">
        <v>73</v>
      </c>
      <c r="P136" s="167">
        <v>89</v>
      </c>
      <c r="Q136" s="167">
        <v>90</v>
      </c>
      <c r="R136" s="167">
        <v>86</v>
      </c>
      <c r="S136" s="167">
        <v>83</v>
      </c>
      <c r="T136" s="167">
        <v>84</v>
      </c>
      <c r="U136" s="22"/>
      <c r="V136" s="266"/>
    </row>
    <row r="137" spans="2:22" x14ac:dyDescent="0.2">
      <c r="B137" s="267" t="s">
        <v>74</v>
      </c>
      <c r="C137" s="167">
        <v>205.00847999999999</v>
      </c>
      <c r="D137" s="167">
        <v>243.522696</v>
      </c>
      <c r="E137" s="167">
        <v>254.02407200000002</v>
      </c>
      <c r="F137" s="167">
        <v>223.24392</v>
      </c>
      <c r="G137" s="167">
        <v>192.03071999999997</v>
      </c>
      <c r="H137" s="22"/>
      <c r="I137" s="22"/>
      <c r="J137" s="22"/>
      <c r="K137" s="22"/>
      <c r="L137" s="22"/>
      <c r="M137" s="266"/>
      <c r="O137" s="267" t="s">
        <v>74</v>
      </c>
      <c r="P137" s="167">
        <v>94</v>
      </c>
      <c r="Q137" s="167">
        <v>95</v>
      </c>
      <c r="R137" s="167">
        <v>92</v>
      </c>
      <c r="S137" s="167">
        <v>91</v>
      </c>
      <c r="T137" s="167">
        <v>92</v>
      </c>
      <c r="U137" s="22"/>
      <c r="V137" s="266"/>
    </row>
    <row r="138" spans="2:22" x14ac:dyDescent="0.2">
      <c r="B138" s="267" t="s">
        <v>75</v>
      </c>
      <c r="C138" s="167">
        <v>116.384424</v>
      </c>
      <c r="D138" s="167">
        <v>183.97608799999998</v>
      </c>
      <c r="E138" s="167">
        <v>213.06296000000003</v>
      </c>
      <c r="F138" s="167">
        <v>197.22167199999998</v>
      </c>
      <c r="G138" s="167">
        <v>145.59129999999999</v>
      </c>
      <c r="H138" s="22"/>
      <c r="I138" s="22"/>
      <c r="J138" s="22"/>
      <c r="K138" s="22"/>
      <c r="L138" s="22"/>
      <c r="M138" s="266"/>
      <c r="O138" s="267" t="s">
        <v>75</v>
      </c>
      <c r="P138" s="167">
        <v>94</v>
      </c>
      <c r="Q138" s="167">
        <v>96</v>
      </c>
      <c r="R138" s="167">
        <v>96</v>
      </c>
      <c r="S138" s="167">
        <v>97</v>
      </c>
      <c r="T138" s="167">
        <v>96</v>
      </c>
      <c r="U138" s="22"/>
      <c r="V138" s="266"/>
    </row>
    <row r="139" spans="2:22" x14ac:dyDescent="0.2">
      <c r="B139" s="267" t="s">
        <v>76</v>
      </c>
      <c r="C139" s="167">
        <v>11.368840000000001</v>
      </c>
      <c r="D139" s="167">
        <v>21.47532</v>
      </c>
      <c r="E139" s="167">
        <v>35.778672</v>
      </c>
      <c r="F139" s="167">
        <v>38.821863999999991</v>
      </c>
      <c r="G139" s="167">
        <v>34.076119999999996</v>
      </c>
      <c r="H139" s="22"/>
      <c r="I139" s="22"/>
      <c r="J139" s="22"/>
      <c r="K139" s="22"/>
      <c r="L139" s="22"/>
      <c r="M139" s="266"/>
      <c r="O139" s="267" t="s">
        <v>76</v>
      </c>
      <c r="P139" s="167">
        <v>69</v>
      </c>
      <c r="Q139" s="167">
        <v>86</v>
      </c>
      <c r="R139" s="167">
        <v>89</v>
      </c>
      <c r="S139" s="167">
        <v>92</v>
      </c>
      <c r="T139" s="167">
        <v>91</v>
      </c>
      <c r="U139" s="22"/>
      <c r="V139" s="266"/>
    </row>
    <row r="140" spans="2:22" x14ac:dyDescent="0.2">
      <c r="B140" s="267" t="s">
        <v>77</v>
      </c>
      <c r="C140" s="167">
        <v>4.8012240000000004</v>
      </c>
      <c r="D140" s="167">
        <v>9.1882480000000015</v>
      </c>
      <c r="E140" s="167">
        <v>14.994344000000002</v>
      </c>
      <c r="F140" s="167">
        <v>16.370552</v>
      </c>
      <c r="G140" s="167">
        <v>16.956169999999997</v>
      </c>
      <c r="H140" s="22"/>
      <c r="I140" s="22"/>
      <c r="J140" s="22"/>
      <c r="K140" s="22"/>
      <c r="L140" s="22"/>
      <c r="M140" s="266"/>
      <c r="O140" s="267" t="s">
        <v>77</v>
      </c>
      <c r="P140" s="167">
        <v>76</v>
      </c>
      <c r="Q140" s="167">
        <v>85</v>
      </c>
      <c r="R140" s="167">
        <v>90</v>
      </c>
      <c r="S140" s="167">
        <v>93</v>
      </c>
      <c r="T140" s="167">
        <v>92</v>
      </c>
      <c r="U140" s="22"/>
      <c r="V140" s="266"/>
    </row>
    <row r="141" spans="2:22" x14ac:dyDescent="0.2">
      <c r="B141" s="267" t="s">
        <v>38</v>
      </c>
      <c r="C141" s="167">
        <v>2.7492239999999999</v>
      </c>
      <c r="D141" s="167">
        <v>7.7512400000000001</v>
      </c>
      <c r="E141" s="167">
        <v>12.00116</v>
      </c>
      <c r="F141" s="167">
        <v>9.0520560000000003</v>
      </c>
      <c r="G141" s="167">
        <v>5.7636499999999993</v>
      </c>
      <c r="H141" s="22"/>
      <c r="I141" s="22"/>
      <c r="J141" s="22"/>
      <c r="K141" s="22"/>
      <c r="L141" s="22"/>
      <c r="M141" s="266"/>
      <c r="O141" s="267" t="s">
        <v>38</v>
      </c>
      <c r="P141" s="167">
        <v>57</v>
      </c>
      <c r="Q141" s="167">
        <v>67</v>
      </c>
      <c r="R141" s="167">
        <v>82</v>
      </c>
      <c r="S141" s="167">
        <v>76</v>
      </c>
      <c r="T141" s="167">
        <v>87</v>
      </c>
      <c r="U141" s="22"/>
      <c r="V141" s="266"/>
    </row>
    <row r="142" spans="2:22" x14ac:dyDescent="0.2">
      <c r="B142" s="267" t="s">
        <v>11</v>
      </c>
      <c r="C142" s="167">
        <v>498.13394399999999</v>
      </c>
      <c r="D142" s="167">
        <v>628.13559200000009</v>
      </c>
      <c r="E142" s="167">
        <v>697.74338399999999</v>
      </c>
      <c r="F142" s="167">
        <v>635.28886399999999</v>
      </c>
      <c r="G142" s="167">
        <v>533.58365000000003</v>
      </c>
      <c r="H142" s="22"/>
      <c r="I142" s="22"/>
      <c r="J142" s="22"/>
      <c r="K142" s="22"/>
      <c r="L142" s="22"/>
      <c r="M142" s="266"/>
      <c r="O142" s="267" t="s">
        <v>11</v>
      </c>
      <c r="P142" s="167">
        <f>AVERAGE(P134:P141)</f>
        <v>81</v>
      </c>
      <c r="Q142" s="167">
        <f t="shared" ref="Q142:T142" si="0">AVERAGE(Q134:Q141)</f>
        <v>86.5</v>
      </c>
      <c r="R142" s="167">
        <f t="shared" si="0"/>
        <v>87.5</v>
      </c>
      <c r="S142" s="167">
        <f t="shared" si="0"/>
        <v>86.375</v>
      </c>
      <c r="T142" s="167">
        <f t="shared" si="0"/>
        <v>88.125</v>
      </c>
      <c r="U142" s="22"/>
      <c r="V142" s="266"/>
    </row>
    <row r="143" spans="2:22" x14ac:dyDescent="0.2">
      <c r="B143" s="282"/>
      <c r="C143" s="66"/>
      <c r="D143" s="66"/>
      <c r="E143" s="66"/>
      <c r="F143" s="66"/>
      <c r="G143" s="66"/>
      <c r="H143" s="22"/>
      <c r="I143" s="22"/>
      <c r="J143" s="22"/>
      <c r="K143" s="22"/>
      <c r="L143" s="22"/>
      <c r="M143" s="266"/>
      <c r="O143" s="282"/>
      <c r="P143" s="66"/>
      <c r="Q143" s="66"/>
      <c r="R143" s="66"/>
      <c r="S143" s="66"/>
      <c r="T143" s="66"/>
      <c r="U143" s="22"/>
      <c r="V143" s="266"/>
    </row>
    <row r="144" spans="2:22" x14ac:dyDescent="0.2">
      <c r="B144" s="287" t="s">
        <v>47</v>
      </c>
      <c r="C144" s="270" t="s">
        <v>35</v>
      </c>
      <c r="D144" s="270" t="s">
        <v>36</v>
      </c>
      <c r="E144" s="270"/>
      <c r="F144" s="270"/>
      <c r="G144" s="270"/>
      <c r="H144" s="22"/>
      <c r="I144" s="22"/>
      <c r="J144" s="22"/>
      <c r="K144" s="22"/>
      <c r="L144" s="22"/>
      <c r="M144" s="266"/>
      <c r="O144" s="287" t="s">
        <v>47</v>
      </c>
      <c r="P144" s="270" t="s">
        <v>37</v>
      </c>
      <c r="Q144" s="270"/>
      <c r="R144" s="270"/>
      <c r="S144" s="270"/>
      <c r="T144" s="270"/>
      <c r="U144" s="22"/>
      <c r="V144" s="266"/>
    </row>
    <row r="145" spans="1:22" x14ac:dyDescent="0.2">
      <c r="B145" s="267"/>
      <c r="C145" s="270" t="str">
        <f>$C$85</f>
        <v>2022-26</v>
      </c>
      <c r="D145" s="270" t="str">
        <f>$D$85</f>
        <v>2027-31</v>
      </c>
      <c r="E145" s="270" t="str">
        <f>$E$85</f>
        <v>2032-36</v>
      </c>
      <c r="F145" s="270" t="str">
        <f>$F$85</f>
        <v>2037-41</v>
      </c>
      <c r="G145" s="270" t="str">
        <f>$G$85</f>
        <v>2042-46</v>
      </c>
      <c r="H145" s="22"/>
      <c r="I145" s="22"/>
      <c r="J145" s="22"/>
      <c r="K145" s="22"/>
      <c r="L145" s="22"/>
      <c r="M145" s="266"/>
      <c r="O145" s="267"/>
      <c r="P145" s="270" t="str">
        <f>$C$85</f>
        <v>2022-26</v>
      </c>
      <c r="Q145" s="270" t="str">
        <f>$D$85</f>
        <v>2027-31</v>
      </c>
      <c r="R145" s="270" t="str">
        <f>$E$85</f>
        <v>2032-36</v>
      </c>
      <c r="S145" s="270" t="str">
        <f>$F$85</f>
        <v>2037-41</v>
      </c>
      <c r="T145" s="270" t="str">
        <f>$G$85</f>
        <v>2042-46</v>
      </c>
      <c r="U145" s="22"/>
      <c r="V145" s="266"/>
    </row>
    <row r="146" spans="1:22" x14ac:dyDescent="0.2">
      <c r="B146" s="267" t="s">
        <v>71</v>
      </c>
      <c r="C146" s="156">
        <f>SUM(C122+C134)</f>
        <v>1131.2185200000001</v>
      </c>
      <c r="D146" s="156">
        <f t="shared" ref="D146:G146" si="1">SUM(D122+D134)</f>
        <v>938.95887200000004</v>
      </c>
      <c r="E146" s="156">
        <f t="shared" si="1"/>
        <v>774.07183199999997</v>
      </c>
      <c r="F146" s="156">
        <f t="shared" si="1"/>
        <v>686.44056799999998</v>
      </c>
      <c r="G146" s="156">
        <f t="shared" si="1"/>
        <v>756.63544000000002</v>
      </c>
      <c r="H146" s="22"/>
      <c r="I146" s="22"/>
      <c r="J146" s="22"/>
      <c r="K146" s="22"/>
      <c r="L146" s="22"/>
      <c r="M146" s="266"/>
      <c r="O146" s="267" t="s">
        <v>71</v>
      </c>
      <c r="P146" s="156">
        <f t="shared" ref="P146:P154" si="2">((C122*(P122/100)+(C134*(P134/100))))/C146*100</f>
        <v>69.907288257621516</v>
      </c>
      <c r="Q146" s="156">
        <f t="shared" ref="Q146:Q154" si="3">((D122*(Q122/100)+(D134*(Q134/100))))/D146*100</f>
        <v>74.05843755848764</v>
      </c>
      <c r="R146" s="156">
        <f t="shared" ref="R146:R154" si="4">((E122*(R122/100)+(E134*(R134/100))))/E146*100</f>
        <v>74.186583014688495</v>
      </c>
      <c r="S146" s="156">
        <f t="shared" ref="S146:S154" si="5">((F122*(S122/100)+(F134*(S134/100))))/F146*100</f>
        <v>72.374657309006835</v>
      </c>
      <c r="T146" s="156">
        <f t="shared" ref="T146:T154" si="6">((G122*(T122/100)+(G134*(T134/100))))/G146*100</f>
        <v>75.150079726638239</v>
      </c>
      <c r="U146" s="22"/>
      <c r="V146" s="266"/>
    </row>
    <row r="147" spans="1:22" x14ac:dyDescent="0.2">
      <c r="B147" s="267" t="s">
        <v>72</v>
      </c>
      <c r="C147" s="156">
        <f t="shared" ref="C147:G154" si="7">SUM(C123+C135)</f>
        <v>540.59367999999995</v>
      </c>
      <c r="D147" s="156">
        <f t="shared" si="7"/>
        <v>484.65381600000001</v>
      </c>
      <c r="E147" s="156">
        <f t="shared" si="7"/>
        <v>412.71638399999995</v>
      </c>
      <c r="F147" s="156">
        <f t="shared" si="7"/>
        <v>348.28518399999996</v>
      </c>
      <c r="G147" s="156">
        <f t="shared" si="7"/>
        <v>328.53758999999997</v>
      </c>
      <c r="H147" s="22"/>
      <c r="I147" s="22"/>
      <c r="J147" s="22"/>
      <c r="K147" s="22"/>
      <c r="L147" s="22"/>
      <c r="M147" s="266"/>
      <c r="O147" s="267" t="s">
        <v>72</v>
      </c>
      <c r="P147" s="156">
        <f t="shared" si="2"/>
        <v>73.294128188846017</v>
      </c>
      <c r="Q147" s="156">
        <f t="shared" si="3"/>
        <v>77.062294278933308</v>
      </c>
      <c r="R147" s="156">
        <f t="shared" si="4"/>
        <v>77.781418709076505</v>
      </c>
      <c r="S147" s="156">
        <f t="shared" si="5"/>
        <v>78.285542918759361</v>
      </c>
      <c r="T147" s="156">
        <f t="shared" si="6"/>
        <v>79.190281940036144</v>
      </c>
      <c r="U147" s="22"/>
      <c r="V147" s="266"/>
    </row>
    <row r="148" spans="1:22" x14ac:dyDescent="0.2">
      <c r="B148" s="267" t="s">
        <v>73</v>
      </c>
      <c r="C148" s="156">
        <f t="shared" si="7"/>
        <v>603.33055200000001</v>
      </c>
      <c r="D148" s="156">
        <f t="shared" si="7"/>
        <v>561.39331199999992</v>
      </c>
      <c r="E148" s="156">
        <f t="shared" si="7"/>
        <v>497.45996000000002</v>
      </c>
      <c r="F148" s="156">
        <f t="shared" si="7"/>
        <v>424.83604800000001</v>
      </c>
      <c r="G148" s="156">
        <f t="shared" si="7"/>
        <v>376.23165999999998</v>
      </c>
      <c r="H148" s="22"/>
      <c r="I148" s="22"/>
      <c r="J148" s="22"/>
      <c r="K148" s="22"/>
      <c r="L148" s="22"/>
      <c r="M148" s="266"/>
      <c r="O148" s="267" t="s">
        <v>73</v>
      </c>
      <c r="P148" s="156">
        <f t="shared" si="2"/>
        <v>74.874635435335961</v>
      </c>
      <c r="Q148" s="156">
        <f t="shared" si="3"/>
        <v>78.326490786552156</v>
      </c>
      <c r="R148" s="156">
        <f t="shared" si="4"/>
        <v>79.187853752088927</v>
      </c>
      <c r="S148" s="156">
        <f t="shared" si="5"/>
        <v>80.076556930969289</v>
      </c>
      <c r="T148" s="156">
        <f t="shared" si="6"/>
        <v>80.094820940906459</v>
      </c>
      <c r="U148" s="22"/>
      <c r="V148" s="266"/>
    </row>
    <row r="149" spans="1:22" x14ac:dyDescent="0.2">
      <c r="B149" s="267" t="s">
        <v>74</v>
      </c>
      <c r="C149" s="156">
        <f t="shared" si="7"/>
        <v>1887.86148</v>
      </c>
      <c r="D149" s="156">
        <f t="shared" si="7"/>
        <v>1854.235696</v>
      </c>
      <c r="E149" s="156">
        <f t="shared" si="7"/>
        <v>1741.8800719999999</v>
      </c>
      <c r="F149" s="156">
        <f t="shared" si="7"/>
        <v>1533.8509199999999</v>
      </c>
      <c r="G149" s="156">
        <f t="shared" si="7"/>
        <v>1299.6907200000001</v>
      </c>
      <c r="H149" s="22"/>
      <c r="I149" s="22"/>
      <c r="J149" s="22"/>
      <c r="K149" s="22"/>
      <c r="L149" s="22"/>
      <c r="M149" s="266"/>
      <c r="O149" s="267" t="s">
        <v>74</v>
      </c>
      <c r="P149" s="156">
        <f t="shared" si="2"/>
        <v>76.662455722122161</v>
      </c>
      <c r="Q149" s="156">
        <f t="shared" si="3"/>
        <v>79.499632348788523</v>
      </c>
      <c r="R149" s="156">
        <f t="shared" si="4"/>
        <v>80.745578805841006</v>
      </c>
      <c r="S149" s="156">
        <f t="shared" si="5"/>
        <v>82.037175242558774</v>
      </c>
      <c r="T149" s="156">
        <f t="shared" si="6"/>
        <v>81.035914636675997</v>
      </c>
      <c r="U149" s="22"/>
      <c r="V149" s="266"/>
    </row>
    <row r="150" spans="1:22" x14ac:dyDescent="0.2">
      <c r="B150" s="267" t="s">
        <v>75</v>
      </c>
      <c r="C150" s="156">
        <f t="shared" si="7"/>
        <v>1614.560424</v>
      </c>
      <c r="D150" s="156">
        <f t="shared" si="7"/>
        <v>1664.6330879999998</v>
      </c>
      <c r="E150" s="156">
        <f t="shared" si="7"/>
        <v>1587.5959599999999</v>
      </c>
      <c r="F150" s="156">
        <f t="shared" si="7"/>
        <v>1453.6376719999998</v>
      </c>
      <c r="G150" s="156">
        <f t="shared" si="7"/>
        <v>1245.6723</v>
      </c>
      <c r="H150" s="22"/>
      <c r="I150" s="22"/>
      <c r="J150" s="22"/>
      <c r="K150" s="22"/>
      <c r="L150" s="22"/>
      <c r="M150" s="266"/>
      <c r="O150" s="267" t="s">
        <v>75</v>
      </c>
      <c r="P150" s="156">
        <f t="shared" si="2"/>
        <v>74.678800535247092</v>
      </c>
      <c r="Q150" s="156">
        <f t="shared" si="3"/>
        <v>76.538250600963664</v>
      </c>
      <c r="R150" s="156">
        <f t="shared" si="4"/>
        <v>78.455316905694332</v>
      </c>
      <c r="S150" s="156">
        <f t="shared" si="5"/>
        <v>80.535407439550738</v>
      </c>
      <c r="T150" s="156">
        <f t="shared" si="6"/>
        <v>77.263711170265253</v>
      </c>
      <c r="U150" s="22"/>
      <c r="V150" s="266"/>
    </row>
    <row r="151" spans="1:22" x14ac:dyDescent="0.2">
      <c r="B151" s="267" t="s">
        <v>76</v>
      </c>
      <c r="C151" s="156">
        <f t="shared" si="7"/>
        <v>493.04683999999997</v>
      </c>
      <c r="D151" s="156">
        <f t="shared" si="7"/>
        <v>506.28332</v>
      </c>
      <c r="E151" s="156">
        <f t="shared" si="7"/>
        <v>471.66567199999997</v>
      </c>
      <c r="F151" s="156">
        <f t="shared" si="7"/>
        <v>426.04186400000003</v>
      </c>
      <c r="G151" s="156">
        <f t="shared" si="7"/>
        <v>377.80712</v>
      </c>
      <c r="H151" s="22"/>
      <c r="I151" s="22"/>
      <c r="J151" s="22"/>
      <c r="K151" s="22"/>
      <c r="L151" s="22"/>
      <c r="M151" s="266"/>
      <c r="O151" s="267" t="s">
        <v>76</v>
      </c>
      <c r="P151" s="156">
        <f t="shared" si="2"/>
        <v>69.257618525655701</v>
      </c>
      <c r="Q151" s="156">
        <f t="shared" si="3"/>
        <v>70.195236769799166</v>
      </c>
      <c r="R151" s="156">
        <f t="shared" si="4"/>
        <v>72.070544510604122</v>
      </c>
      <c r="S151" s="156">
        <f t="shared" si="5"/>
        <v>74.022799524696467</v>
      </c>
      <c r="T151" s="156">
        <f t="shared" si="6"/>
        <v>69.0067114669517</v>
      </c>
      <c r="U151" s="22"/>
      <c r="V151" s="266"/>
    </row>
    <row r="152" spans="1:22" x14ac:dyDescent="0.2">
      <c r="B152" s="267" t="s">
        <v>77</v>
      </c>
      <c r="C152" s="156">
        <f t="shared" si="7"/>
        <v>183.93822399999999</v>
      </c>
      <c r="D152" s="156">
        <f t="shared" si="7"/>
        <v>191.59524800000003</v>
      </c>
      <c r="E152" s="156">
        <f t="shared" si="7"/>
        <v>180.61434400000002</v>
      </c>
      <c r="F152" s="156">
        <f t="shared" si="7"/>
        <v>162.00555199999999</v>
      </c>
      <c r="G152" s="156">
        <f t="shared" si="7"/>
        <v>142.38317000000001</v>
      </c>
      <c r="H152" s="22"/>
      <c r="I152" s="22"/>
      <c r="J152" s="22"/>
      <c r="K152" s="22"/>
      <c r="L152" s="22"/>
      <c r="M152" s="266"/>
      <c r="O152" s="267" t="s">
        <v>77</v>
      </c>
      <c r="P152" s="156">
        <f t="shared" si="2"/>
        <v>65.381695889376417</v>
      </c>
      <c r="Q152" s="156">
        <f t="shared" si="3"/>
        <v>66.043397276742482</v>
      </c>
      <c r="R152" s="156">
        <f t="shared" si="4"/>
        <v>68.492295163445036</v>
      </c>
      <c r="S152" s="156">
        <f t="shared" si="5"/>
        <v>70.559071555769904</v>
      </c>
      <c r="T152" s="156">
        <f t="shared" si="6"/>
        <v>63.666707518873189</v>
      </c>
      <c r="U152" s="22"/>
      <c r="V152" s="266"/>
    </row>
    <row r="153" spans="1:22" x14ac:dyDescent="0.2">
      <c r="B153" s="267" t="s">
        <v>38</v>
      </c>
      <c r="C153" s="156">
        <f t="shared" si="7"/>
        <v>108.916224</v>
      </c>
      <c r="D153" s="156">
        <f t="shared" si="7"/>
        <v>139.64524</v>
      </c>
      <c r="E153" s="156">
        <f t="shared" si="7"/>
        <v>128.21415999999999</v>
      </c>
      <c r="F153" s="156">
        <f t="shared" si="7"/>
        <v>121.54505599999999</v>
      </c>
      <c r="G153" s="156">
        <f t="shared" si="7"/>
        <v>113.78064999999999</v>
      </c>
      <c r="H153" s="22"/>
      <c r="I153" s="22"/>
      <c r="J153" s="22"/>
      <c r="K153" s="22"/>
      <c r="L153" s="22"/>
      <c r="M153" s="266"/>
      <c r="O153" s="267" t="s">
        <v>38</v>
      </c>
      <c r="P153" s="156">
        <f t="shared" si="2"/>
        <v>53.740439697946194</v>
      </c>
      <c r="Q153" s="156">
        <f t="shared" si="3"/>
        <v>55.509468707991772</v>
      </c>
      <c r="R153" s="156">
        <f t="shared" si="4"/>
        <v>55.389319869193855</v>
      </c>
      <c r="S153" s="156">
        <f t="shared" si="5"/>
        <v>56.35075980383769</v>
      </c>
      <c r="T153" s="156">
        <f t="shared" si="6"/>
        <v>44.995678527060626</v>
      </c>
      <c r="U153" s="22"/>
      <c r="V153" s="266"/>
    </row>
    <row r="154" spans="1:22" x14ac:dyDescent="0.2">
      <c r="B154" s="267" t="s">
        <v>11</v>
      </c>
      <c r="C154" s="156">
        <f t="shared" si="7"/>
        <v>6563.4609440000004</v>
      </c>
      <c r="D154" s="156">
        <f t="shared" si="7"/>
        <v>6341.3975919999993</v>
      </c>
      <c r="E154" s="156">
        <f t="shared" si="7"/>
        <v>5794.2053840000008</v>
      </c>
      <c r="F154" s="156">
        <f t="shared" si="7"/>
        <v>5156.6308639999997</v>
      </c>
      <c r="G154" s="156">
        <f t="shared" si="7"/>
        <v>4640.7266500000005</v>
      </c>
      <c r="H154" s="22"/>
      <c r="I154" s="22"/>
      <c r="J154" s="22"/>
      <c r="K154" s="22"/>
      <c r="L154" s="22"/>
      <c r="M154" s="266"/>
      <c r="O154" s="267" t="s">
        <v>11</v>
      </c>
      <c r="P154" s="156">
        <f t="shared" si="2"/>
        <v>72.599479684509561</v>
      </c>
      <c r="Q154" s="156">
        <f t="shared" si="3"/>
        <v>75.346060829046351</v>
      </c>
      <c r="R154" s="156">
        <f t="shared" si="4"/>
        <v>76.846593551817378</v>
      </c>
      <c r="S154" s="156">
        <f t="shared" si="5"/>
        <v>77.801938166423696</v>
      </c>
      <c r="T154" s="156">
        <f t="shared" si="6"/>
        <v>76.196851447014211</v>
      </c>
      <c r="U154" s="22"/>
      <c r="V154" s="266"/>
    </row>
    <row r="155" spans="1:22" x14ac:dyDescent="0.2">
      <c r="B155" s="282"/>
      <c r="C155" s="66"/>
      <c r="D155" s="66"/>
      <c r="E155" s="66"/>
      <c r="F155" s="66"/>
      <c r="G155" s="66"/>
      <c r="H155" s="22"/>
      <c r="I155" s="23"/>
      <c r="J155" s="66"/>
      <c r="K155" s="66"/>
      <c r="L155" s="66"/>
      <c r="M155" s="288"/>
      <c r="N155" s="66"/>
      <c r="O155" s="264"/>
      <c r="P155" s="22"/>
      <c r="Q155" s="22"/>
      <c r="R155" s="22"/>
      <c r="S155" s="22"/>
      <c r="T155" s="22"/>
      <c r="U155" s="22"/>
      <c r="V155" s="266"/>
    </row>
    <row r="156" spans="1:22" x14ac:dyDescent="0.2">
      <c r="A156" s="123"/>
      <c r="B156" s="305" t="s">
        <v>149</v>
      </c>
      <c r="C156" s="22"/>
      <c r="D156" s="22"/>
      <c r="E156" s="22"/>
      <c r="F156" s="22"/>
      <c r="G156" s="22"/>
      <c r="H156" s="22"/>
      <c r="I156" s="22"/>
      <c r="J156" s="22"/>
      <c r="K156" s="22"/>
      <c r="L156" s="22"/>
      <c r="M156" s="266"/>
      <c r="O156" s="316" t="str">
        <f>B156</f>
        <v>Private Sector</v>
      </c>
      <c r="P156" s="23"/>
      <c r="Q156" s="23"/>
      <c r="R156" s="23"/>
      <c r="S156" s="22"/>
      <c r="T156" s="22"/>
      <c r="U156" s="22"/>
      <c r="V156" s="266"/>
    </row>
    <row r="157" spans="1:22" x14ac:dyDescent="0.2">
      <c r="A157" s="15"/>
      <c r="B157" s="267" t="s">
        <v>1</v>
      </c>
      <c r="C157" s="270" t="s">
        <v>35</v>
      </c>
      <c r="D157" s="270" t="s">
        <v>36</v>
      </c>
      <c r="E157" s="270"/>
      <c r="F157" s="270"/>
      <c r="G157" s="270"/>
      <c r="H157" s="270"/>
      <c r="I157" s="270"/>
      <c r="J157" s="270"/>
      <c r="K157" s="270"/>
      <c r="L157" s="270"/>
      <c r="M157" s="266"/>
      <c r="O157" s="267" t="s">
        <v>1</v>
      </c>
      <c r="P157" s="270" t="s">
        <v>37</v>
      </c>
      <c r="Q157" s="270"/>
      <c r="R157" s="270"/>
      <c r="S157" s="270"/>
      <c r="T157" s="270"/>
      <c r="U157" s="22"/>
      <c r="V157" s="266"/>
    </row>
    <row r="158" spans="1:22" x14ac:dyDescent="0.2">
      <c r="B158" s="267"/>
      <c r="C158" s="270" t="str">
        <f>$C$85</f>
        <v>2022-26</v>
      </c>
      <c r="D158" s="113" t="s">
        <v>12</v>
      </c>
      <c r="E158" s="270" t="str">
        <f>$D$85</f>
        <v>2027-31</v>
      </c>
      <c r="F158" s="113" t="s">
        <v>12</v>
      </c>
      <c r="G158" s="270" t="str">
        <f>$E$85</f>
        <v>2032-36</v>
      </c>
      <c r="H158" s="113" t="s">
        <v>12</v>
      </c>
      <c r="I158" s="270" t="str">
        <f>$F$85</f>
        <v>2037-41</v>
      </c>
      <c r="J158" s="113" t="s">
        <v>12</v>
      </c>
      <c r="K158" s="270" t="str">
        <f>$G$85</f>
        <v>2042-46</v>
      </c>
      <c r="L158" s="113" t="s">
        <v>12</v>
      </c>
      <c r="M158" s="266"/>
      <c r="O158" s="267"/>
      <c r="P158" s="270" t="str">
        <f>$C$85</f>
        <v>2022-26</v>
      </c>
      <c r="Q158" s="270" t="str">
        <f>$D$85</f>
        <v>2027-31</v>
      </c>
      <c r="R158" s="270" t="str">
        <f>$E$85</f>
        <v>2032-36</v>
      </c>
      <c r="S158" s="270" t="str">
        <f>$F$85</f>
        <v>2037-41</v>
      </c>
      <c r="T158" s="270" t="str">
        <f>$G$85</f>
        <v>2042-46</v>
      </c>
      <c r="U158" s="22"/>
      <c r="V158" s="266"/>
    </row>
    <row r="159" spans="1:22" x14ac:dyDescent="0.2">
      <c r="B159" s="267" t="s">
        <v>71</v>
      </c>
      <c r="C159" s="174">
        <v>119.741</v>
      </c>
      <c r="D159" s="174">
        <v>9.1425636565918911</v>
      </c>
      <c r="E159" s="174">
        <v>128.696</v>
      </c>
      <c r="F159" s="174">
        <v>12.13882849365765</v>
      </c>
      <c r="G159" s="174">
        <v>118.899</v>
      </c>
      <c r="H159" s="174">
        <v>11.159192044473809</v>
      </c>
      <c r="I159" s="174">
        <v>132.709</v>
      </c>
      <c r="J159" s="174">
        <v>10.722981650271731</v>
      </c>
      <c r="K159" s="174">
        <v>101.55500000000001</v>
      </c>
      <c r="L159" s="174">
        <v>10.760298129967005</v>
      </c>
      <c r="M159" s="266"/>
      <c r="O159" s="267" t="s">
        <v>71</v>
      </c>
      <c r="P159" s="277">
        <v>40.869877485573028</v>
      </c>
      <c r="Q159" s="277">
        <v>45.941598806489715</v>
      </c>
      <c r="R159" s="277">
        <v>41.278732369490072</v>
      </c>
      <c r="S159" s="277">
        <v>45.850695883474366</v>
      </c>
      <c r="T159" s="277">
        <v>48.293043178573186</v>
      </c>
      <c r="U159" s="22"/>
      <c r="V159" s="266"/>
    </row>
    <row r="160" spans="1:22" x14ac:dyDescent="0.2">
      <c r="B160" s="267" t="s">
        <v>72</v>
      </c>
      <c r="C160" s="174">
        <v>69.180000000000007</v>
      </c>
      <c r="D160" s="174">
        <v>9.5886248499832796</v>
      </c>
      <c r="E160" s="174">
        <v>74.113</v>
      </c>
      <c r="F160" s="174">
        <v>13.523336465899092</v>
      </c>
      <c r="G160" s="174">
        <v>62.951999999999998</v>
      </c>
      <c r="H160" s="174">
        <v>13.727481811790197</v>
      </c>
      <c r="I160" s="174">
        <v>74.09</v>
      </c>
      <c r="J160" s="174">
        <v>12.679169124515866</v>
      </c>
      <c r="K160" s="174">
        <v>54.515999999999998</v>
      </c>
      <c r="L160" s="174">
        <v>13.07645259903291</v>
      </c>
      <c r="M160" s="266"/>
      <c r="O160" s="267" t="s">
        <v>72</v>
      </c>
      <c r="P160" s="277">
        <v>41.997687192830298</v>
      </c>
      <c r="Q160" s="277">
        <v>47.377653043325736</v>
      </c>
      <c r="R160" s="277">
        <v>43.922353539204472</v>
      </c>
      <c r="S160" s="277">
        <v>47.110271291672291</v>
      </c>
      <c r="T160" s="277">
        <v>51.42526964560863</v>
      </c>
      <c r="U160" s="22"/>
      <c r="V160" s="266"/>
    </row>
    <row r="161" spans="2:22" x14ac:dyDescent="0.2">
      <c r="B161" s="267" t="s">
        <v>73</v>
      </c>
      <c r="C161" s="174">
        <v>99.316999999999993</v>
      </c>
      <c r="D161" s="174">
        <v>9.6478901677856985</v>
      </c>
      <c r="E161" s="174">
        <v>101.367</v>
      </c>
      <c r="F161" s="174">
        <v>13.126056137902998</v>
      </c>
      <c r="G161" s="174">
        <v>82.406999999999996</v>
      </c>
      <c r="H161" s="174">
        <v>13.260381894228848</v>
      </c>
      <c r="I161" s="174">
        <v>98.385000000000005</v>
      </c>
      <c r="J161" s="174">
        <v>12.499782966647727</v>
      </c>
      <c r="K161" s="174">
        <v>73.245000000000005</v>
      </c>
      <c r="L161" s="174">
        <v>13.291985078395857</v>
      </c>
      <c r="M161" s="266"/>
      <c r="O161" s="267" t="s">
        <v>73</v>
      </c>
      <c r="P161" s="277">
        <v>41.938439542072352</v>
      </c>
      <c r="Q161" s="277">
        <v>46.964002091410414</v>
      </c>
      <c r="R161" s="277">
        <v>42.679626730738896</v>
      </c>
      <c r="S161" s="277">
        <v>46.481679117751689</v>
      </c>
      <c r="T161" s="277">
        <v>51.56119871663595</v>
      </c>
      <c r="U161" s="22"/>
      <c r="V161" s="266"/>
    </row>
    <row r="162" spans="2:22" x14ac:dyDescent="0.2">
      <c r="B162" s="267" t="s">
        <v>74</v>
      </c>
      <c r="C162" s="174">
        <v>508.33600000000001</v>
      </c>
      <c r="D162" s="174">
        <v>9.0792702041919249</v>
      </c>
      <c r="E162" s="174">
        <v>481.041</v>
      </c>
      <c r="F162" s="174">
        <v>10.882376988617777</v>
      </c>
      <c r="G162" s="174">
        <v>399.11900000000003</v>
      </c>
      <c r="H162" s="174">
        <v>11.896625042906102</v>
      </c>
      <c r="I162" s="174">
        <v>455.584</v>
      </c>
      <c r="J162" s="174">
        <v>11.468684347643046</v>
      </c>
      <c r="K162" s="174">
        <v>339.03500000000003</v>
      </c>
      <c r="L162" s="174">
        <v>12.04096284557717</v>
      </c>
      <c r="M162" s="266"/>
      <c r="O162" s="267" t="s">
        <v>74</v>
      </c>
      <c r="P162" s="277">
        <v>38.436388530420821</v>
      </c>
      <c r="Q162" s="277">
        <v>45.834554642951431</v>
      </c>
      <c r="R162" s="277">
        <v>40.906346227566218</v>
      </c>
      <c r="S162" s="277">
        <v>44.456126641848705</v>
      </c>
      <c r="T162" s="277">
        <v>49.573642839234886</v>
      </c>
      <c r="U162" s="22"/>
      <c r="V162" s="266"/>
    </row>
    <row r="163" spans="2:22" x14ac:dyDescent="0.2">
      <c r="B163" s="267" t="s">
        <v>75</v>
      </c>
      <c r="C163" s="174">
        <v>867.73599999999999</v>
      </c>
      <c r="D163" s="174">
        <v>7.2307879579194205</v>
      </c>
      <c r="E163" s="174">
        <v>851.85900000000004</v>
      </c>
      <c r="F163" s="174">
        <v>8.4814769249997362</v>
      </c>
      <c r="G163" s="174">
        <v>754.34400000000005</v>
      </c>
      <c r="H163" s="174">
        <v>9.0715204277591077</v>
      </c>
      <c r="I163" s="174">
        <v>785.97</v>
      </c>
      <c r="J163" s="174">
        <v>8.7417161726565187</v>
      </c>
      <c r="K163" s="174">
        <v>637.24199999999996</v>
      </c>
      <c r="L163" s="174">
        <v>9.1694826877761031</v>
      </c>
      <c r="M163" s="266"/>
      <c r="O163" s="267" t="s">
        <v>75</v>
      </c>
      <c r="P163" s="277">
        <v>29.766772382383582</v>
      </c>
      <c r="Q163" s="277">
        <v>41.104689860645955</v>
      </c>
      <c r="R163" s="277">
        <v>36.628646877286755</v>
      </c>
      <c r="S163" s="277">
        <v>43.584106263597846</v>
      </c>
      <c r="T163" s="277">
        <v>42.170949184140404</v>
      </c>
      <c r="U163" s="22"/>
      <c r="V163" s="266"/>
    </row>
    <row r="164" spans="2:22" x14ac:dyDescent="0.2">
      <c r="B164" s="267" t="s">
        <v>76</v>
      </c>
      <c r="C164" s="174">
        <v>419.899</v>
      </c>
      <c r="D164" s="174">
        <v>6.8027577581699408</v>
      </c>
      <c r="E164" s="174">
        <v>454.98899999999998</v>
      </c>
      <c r="F164" s="174">
        <v>8.1284150376031779</v>
      </c>
      <c r="G164" s="174">
        <v>425.221</v>
      </c>
      <c r="H164" s="174">
        <v>9.0264022172083092</v>
      </c>
      <c r="I164" s="174">
        <v>433.56</v>
      </c>
      <c r="J164" s="174">
        <v>7.576280697911649</v>
      </c>
      <c r="K164" s="174">
        <v>378.83499999999998</v>
      </c>
      <c r="L164" s="174">
        <v>7.1732455763512908</v>
      </c>
      <c r="M164" s="266"/>
      <c r="O164" s="267" t="s">
        <v>76</v>
      </c>
      <c r="P164" s="277">
        <v>21.60305216254385</v>
      </c>
      <c r="Q164" s="277">
        <v>34.487866739635464</v>
      </c>
      <c r="R164" s="277">
        <v>32.088020111894757</v>
      </c>
      <c r="S164" s="277">
        <v>41.987729495340901</v>
      </c>
      <c r="T164" s="277">
        <v>35.378726886375333</v>
      </c>
      <c r="U164" s="22"/>
      <c r="V164" s="266"/>
    </row>
    <row r="165" spans="2:22" x14ac:dyDescent="0.2">
      <c r="B165" s="267" t="s">
        <v>77</v>
      </c>
      <c r="C165" s="174">
        <v>206.191</v>
      </c>
      <c r="D165" s="174">
        <v>7.7459877310867418</v>
      </c>
      <c r="E165" s="174">
        <v>225.99299999999999</v>
      </c>
      <c r="F165" s="174">
        <v>8.6359120555449742</v>
      </c>
      <c r="G165" s="174">
        <v>218.87100000000001</v>
      </c>
      <c r="H165" s="174">
        <v>10.094921878947913</v>
      </c>
      <c r="I165" s="174">
        <v>218.553</v>
      </c>
      <c r="J165" s="174">
        <v>7.882950848037841</v>
      </c>
      <c r="K165" s="174">
        <v>198.267</v>
      </c>
      <c r="L165" s="174">
        <v>6.7720194530383209</v>
      </c>
      <c r="M165" s="266"/>
      <c r="O165" s="267" t="s">
        <v>77</v>
      </c>
      <c r="P165" s="277">
        <v>18.610414615574879</v>
      </c>
      <c r="Q165" s="277">
        <v>31.190789095237463</v>
      </c>
      <c r="R165" s="277">
        <v>29.266554271694282</v>
      </c>
      <c r="S165" s="277">
        <v>39.949119893115167</v>
      </c>
      <c r="T165" s="277">
        <v>32.007848002945522</v>
      </c>
      <c r="U165" s="22"/>
      <c r="V165" s="266"/>
    </row>
    <row r="166" spans="2:22" x14ac:dyDescent="0.2">
      <c r="B166" s="267" t="s">
        <v>38</v>
      </c>
      <c r="C166" s="174">
        <v>279.38299999999998</v>
      </c>
      <c r="D166" s="174">
        <v>10.176707249589274</v>
      </c>
      <c r="E166" s="174">
        <v>297.697</v>
      </c>
      <c r="F166" s="174">
        <v>9.4317956946164827</v>
      </c>
      <c r="G166" s="174">
        <v>256.87200000000001</v>
      </c>
      <c r="H166" s="174">
        <v>9.3858473039595598</v>
      </c>
      <c r="I166" s="174">
        <v>295.81700000000001</v>
      </c>
      <c r="J166" s="174">
        <v>8.8745296073242503</v>
      </c>
      <c r="K166" s="174">
        <v>273.96199999999999</v>
      </c>
      <c r="L166" s="174">
        <v>7.0620425602783472</v>
      </c>
      <c r="M166" s="266"/>
      <c r="O166" s="267" t="s">
        <v>38</v>
      </c>
      <c r="P166" s="277">
        <v>11.095163270492478</v>
      </c>
      <c r="Q166" s="277">
        <v>13.666580449248734</v>
      </c>
      <c r="R166" s="277">
        <v>23.720374349870752</v>
      </c>
      <c r="S166" s="277">
        <v>26.152655188849867</v>
      </c>
      <c r="T166" s="277">
        <v>25.594060490140969</v>
      </c>
      <c r="U166" s="22"/>
      <c r="V166" s="266"/>
    </row>
    <row r="167" spans="2:22" x14ac:dyDescent="0.2">
      <c r="B167" s="267" t="s">
        <v>11</v>
      </c>
      <c r="C167" s="174">
        <v>2569.7829999999999</v>
      </c>
      <c r="D167" s="174">
        <v>6.4818879522708501</v>
      </c>
      <c r="E167" s="174">
        <v>2615.7550000000001</v>
      </c>
      <c r="F167" s="174">
        <v>7.6900699945370254</v>
      </c>
      <c r="G167" s="174">
        <v>2318.6860000000001</v>
      </c>
      <c r="H167" s="174">
        <v>8.299489638702358</v>
      </c>
      <c r="I167" s="174">
        <v>2494.6689999999999</v>
      </c>
      <c r="J167" s="174">
        <v>7.8205900216732038</v>
      </c>
      <c r="K167" s="174">
        <v>2056.6559999999999</v>
      </c>
      <c r="L167" s="174">
        <v>7.7915930471697994</v>
      </c>
      <c r="M167" s="266"/>
      <c r="O167" s="267" t="s">
        <v>11</v>
      </c>
      <c r="P167" s="277">
        <v>28.539763863330091</v>
      </c>
      <c r="Q167" s="277">
        <v>37.486920602273536</v>
      </c>
      <c r="R167" s="277">
        <v>35.058951492353856</v>
      </c>
      <c r="S167" s="277">
        <v>41.419883760130098</v>
      </c>
      <c r="T167" s="277">
        <v>39.834226044608336</v>
      </c>
      <c r="U167" s="22"/>
      <c r="V167" s="266"/>
    </row>
    <row r="168" spans="2:22" x14ac:dyDescent="0.2">
      <c r="B168" s="264"/>
      <c r="C168" s="22"/>
      <c r="D168" s="22"/>
      <c r="E168" s="22"/>
      <c r="F168" s="22"/>
      <c r="G168" s="22"/>
      <c r="H168" s="22"/>
      <c r="I168" s="22"/>
      <c r="J168" s="22"/>
      <c r="K168" s="22"/>
      <c r="L168" s="22"/>
      <c r="M168" s="266"/>
      <c r="O168" s="264"/>
      <c r="P168" s="23"/>
      <c r="Q168" s="23"/>
      <c r="R168" s="23"/>
      <c r="S168" s="23"/>
      <c r="T168" s="23"/>
      <c r="U168" s="22"/>
      <c r="V168" s="266"/>
    </row>
    <row r="169" spans="2:22" x14ac:dyDescent="0.2">
      <c r="B169" s="267" t="s">
        <v>2</v>
      </c>
      <c r="C169" s="270" t="s">
        <v>35</v>
      </c>
      <c r="D169" s="270"/>
      <c r="E169" s="270" t="s">
        <v>36</v>
      </c>
      <c r="F169" s="270"/>
      <c r="G169" s="270"/>
      <c r="H169" s="270"/>
      <c r="I169" s="270"/>
      <c r="J169" s="270"/>
      <c r="K169" s="270"/>
      <c r="L169" s="270"/>
      <c r="M169" s="266"/>
      <c r="O169" s="267" t="s">
        <v>2</v>
      </c>
      <c r="P169" s="270" t="s">
        <v>37</v>
      </c>
      <c r="Q169" s="270"/>
      <c r="R169" s="270"/>
      <c r="S169" s="270"/>
      <c r="T169" s="270"/>
      <c r="U169" s="22"/>
      <c r="V169" s="266"/>
    </row>
    <row r="170" spans="2:22" x14ac:dyDescent="0.2">
      <c r="B170" s="267"/>
      <c r="C170" s="270" t="str">
        <f>$C$85</f>
        <v>2022-26</v>
      </c>
      <c r="D170" s="113" t="s">
        <v>12</v>
      </c>
      <c r="E170" s="270" t="str">
        <f>$D$85</f>
        <v>2027-31</v>
      </c>
      <c r="F170" s="113" t="s">
        <v>12</v>
      </c>
      <c r="G170" s="270" t="str">
        <f>$E$85</f>
        <v>2032-36</v>
      </c>
      <c r="H170" s="113" t="s">
        <v>12</v>
      </c>
      <c r="I170" s="270" t="str">
        <f>$F$85</f>
        <v>2037-41</v>
      </c>
      <c r="J170" s="113" t="s">
        <v>12</v>
      </c>
      <c r="K170" s="270" t="str">
        <f>$G$85</f>
        <v>2042-46</v>
      </c>
      <c r="L170" s="113" t="s">
        <v>12</v>
      </c>
      <c r="M170" s="266"/>
      <c r="O170" s="267"/>
      <c r="P170" s="270" t="str">
        <f>$C$85</f>
        <v>2022-26</v>
      </c>
      <c r="Q170" s="270" t="str">
        <f>$D$85</f>
        <v>2027-31</v>
      </c>
      <c r="R170" s="270" t="str">
        <f>$E$85</f>
        <v>2032-36</v>
      </c>
      <c r="S170" s="270" t="str">
        <f>$F$85</f>
        <v>2037-41</v>
      </c>
      <c r="T170" s="270" t="str">
        <f>$G$85</f>
        <v>2042-46</v>
      </c>
      <c r="U170" s="22"/>
      <c r="V170" s="266"/>
    </row>
    <row r="171" spans="2:22" x14ac:dyDescent="0.2">
      <c r="B171" s="267" t="s">
        <v>71</v>
      </c>
      <c r="C171" s="289">
        <v>332.416</v>
      </c>
      <c r="D171" s="289">
        <v>9.0808277981713346</v>
      </c>
      <c r="E171" s="289">
        <v>411.16500000000002</v>
      </c>
      <c r="F171" s="289">
        <v>8.8002641294772577</v>
      </c>
      <c r="G171" s="289">
        <v>583.22900000000004</v>
      </c>
      <c r="H171" s="289">
        <v>7.2907381935046418</v>
      </c>
      <c r="I171" s="289">
        <v>656.22799999999995</v>
      </c>
      <c r="J171" s="289">
        <v>6.9626921160558322</v>
      </c>
      <c r="K171" s="289">
        <v>611.30899999999997</v>
      </c>
      <c r="L171" s="289">
        <v>7.500524370969714</v>
      </c>
      <c r="M171" s="266"/>
      <c r="O171" s="267" t="s">
        <v>71</v>
      </c>
      <c r="P171" s="277">
        <v>72.255547266076235</v>
      </c>
      <c r="Q171" s="277">
        <v>74.641080831296435</v>
      </c>
      <c r="R171" s="277">
        <v>79.385455798665703</v>
      </c>
      <c r="S171" s="277">
        <v>79.077698604753223</v>
      </c>
      <c r="T171" s="277">
        <v>77.814983911573364</v>
      </c>
      <c r="U171" s="22"/>
      <c r="V171" s="266"/>
    </row>
    <row r="172" spans="2:22" x14ac:dyDescent="0.2">
      <c r="B172" s="267" t="s">
        <v>72</v>
      </c>
      <c r="C172" s="289">
        <v>197.06</v>
      </c>
      <c r="D172" s="289">
        <v>9.6034477100179405</v>
      </c>
      <c r="E172" s="289">
        <v>241.63300000000001</v>
      </c>
      <c r="F172" s="289">
        <v>9.5380263842909159</v>
      </c>
      <c r="G172" s="289">
        <v>353.10300000000001</v>
      </c>
      <c r="H172" s="289">
        <v>7.915890859814005</v>
      </c>
      <c r="I172" s="289">
        <v>382.798</v>
      </c>
      <c r="J172" s="289">
        <v>7.4903492610758731</v>
      </c>
      <c r="K172" s="289">
        <v>352.529</v>
      </c>
      <c r="L172" s="289">
        <v>7.4339975834090719</v>
      </c>
      <c r="M172" s="266"/>
      <c r="O172" s="267" t="s">
        <v>72</v>
      </c>
      <c r="P172" s="277">
        <v>74.306302648939408</v>
      </c>
      <c r="Q172" s="277">
        <v>75.662264674113217</v>
      </c>
      <c r="R172" s="277">
        <v>79.932201085802163</v>
      </c>
      <c r="S172" s="277">
        <v>80.01818191317615</v>
      </c>
      <c r="T172" s="277">
        <v>78.37823271276973</v>
      </c>
      <c r="U172" s="22"/>
      <c r="V172" s="266"/>
    </row>
    <row r="173" spans="2:22" x14ac:dyDescent="0.2">
      <c r="B173" s="267" t="s">
        <v>73</v>
      </c>
      <c r="C173" s="289">
        <v>271.30900000000003</v>
      </c>
      <c r="D173" s="289">
        <v>9.5666222599335988</v>
      </c>
      <c r="E173" s="289">
        <v>336.452</v>
      </c>
      <c r="F173" s="289">
        <v>9.6431429092983638</v>
      </c>
      <c r="G173" s="289">
        <v>479.69</v>
      </c>
      <c r="H173" s="289">
        <v>7.9097197708576186</v>
      </c>
      <c r="I173" s="289">
        <v>511.65600000000001</v>
      </c>
      <c r="J173" s="289">
        <v>7.4862513040650587</v>
      </c>
      <c r="K173" s="289">
        <v>451.26900000000001</v>
      </c>
      <c r="L173" s="289">
        <v>7.4125400563960673</v>
      </c>
      <c r="M173" s="266"/>
      <c r="O173" s="267" t="s">
        <v>73</v>
      </c>
      <c r="P173" s="277">
        <v>75.076020331061628</v>
      </c>
      <c r="Q173" s="277">
        <v>76.097333349185021</v>
      </c>
      <c r="R173" s="277">
        <v>79.797786070170318</v>
      </c>
      <c r="S173" s="277">
        <v>80.804290382600811</v>
      </c>
      <c r="T173" s="277">
        <v>78.272161393758495</v>
      </c>
      <c r="U173" s="22"/>
      <c r="V173" s="266"/>
    </row>
    <row r="174" spans="2:22" x14ac:dyDescent="0.2">
      <c r="B174" s="267" t="s">
        <v>74</v>
      </c>
      <c r="C174" s="289">
        <v>1221.1579999999999</v>
      </c>
      <c r="D174" s="289">
        <v>9.2282310909396799</v>
      </c>
      <c r="E174" s="289">
        <v>1490.508</v>
      </c>
      <c r="F174" s="289">
        <v>9.0003092968672078</v>
      </c>
      <c r="G174" s="289">
        <v>2024.2329999999999</v>
      </c>
      <c r="H174" s="289">
        <v>7.6975776468689707</v>
      </c>
      <c r="I174" s="289">
        <v>2135.2890000000002</v>
      </c>
      <c r="J174" s="289">
        <v>7.2409884727960385</v>
      </c>
      <c r="K174" s="289">
        <v>1854.4559999999999</v>
      </c>
      <c r="L174" s="289">
        <v>7.1022004258787046</v>
      </c>
      <c r="M174" s="266"/>
      <c r="O174" s="267" t="s">
        <v>74</v>
      </c>
      <c r="P174" s="277">
        <v>75.089546152094982</v>
      </c>
      <c r="Q174" s="277">
        <v>75.304527047154394</v>
      </c>
      <c r="R174" s="277">
        <v>79.597408005896554</v>
      </c>
      <c r="S174" s="277">
        <v>80.449625320038649</v>
      </c>
      <c r="T174" s="277">
        <v>77.813116083638548</v>
      </c>
      <c r="U174" s="22"/>
      <c r="V174" s="266"/>
    </row>
    <row r="175" spans="2:22" x14ac:dyDescent="0.2">
      <c r="B175" s="267" t="s">
        <v>75</v>
      </c>
      <c r="C175" s="289">
        <v>1730.5709999999999</v>
      </c>
      <c r="D175" s="289">
        <v>8.7454684291977554</v>
      </c>
      <c r="E175" s="289">
        <v>2198.7739999999999</v>
      </c>
      <c r="F175" s="289">
        <v>8.360071071563441</v>
      </c>
      <c r="G175" s="289">
        <v>2904.8440000000001</v>
      </c>
      <c r="H175" s="289">
        <v>7.2958730787009447</v>
      </c>
      <c r="I175" s="289">
        <v>3218.643</v>
      </c>
      <c r="J175" s="289">
        <v>6.7920044684430447</v>
      </c>
      <c r="K175" s="289">
        <v>2609.9899999999998</v>
      </c>
      <c r="L175" s="289">
        <v>6.9826447750236333</v>
      </c>
      <c r="M175" s="266"/>
      <c r="O175" s="267" t="s">
        <v>75</v>
      </c>
      <c r="P175" s="277">
        <v>71.154954058515955</v>
      </c>
      <c r="Q175" s="277">
        <v>74.392729766679068</v>
      </c>
      <c r="R175" s="277">
        <v>80.230883310773322</v>
      </c>
      <c r="S175" s="277">
        <v>80.497712856007951</v>
      </c>
      <c r="T175" s="277">
        <v>78.270108314591241</v>
      </c>
      <c r="U175" s="22"/>
      <c r="V175" s="266"/>
    </row>
    <row r="176" spans="2:22" x14ac:dyDescent="0.2">
      <c r="B176" s="267" t="s">
        <v>76</v>
      </c>
      <c r="C176" s="289">
        <v>734.62599999999998</v>
      </c>
      <c r="D176" s="289">
        <v>9.5368568292849414</v>
      </c>
      <c r="E176" s="289">
        <v>1005.145</v>
      </c>
      <c r="F176" s="289">
        <v>9.1086274630829305</v>
      </c>
      <c r="G176" s="289">
        <v>1299.1110000000001</v>
      </c>
      <c r="H176" s="289">
        <v>7.5644509485079947</v>
      </c>
      <c r="I176" s="289">
        <v>1517.0550000000001</v>
      </c>
      <c r="J176" s="289">
        <v>7.0579406778840763</v>
      </c>
      <c r="K176" s="289">
        <v>1181.1120000000001</v>
      </c>
      <c r="L176" s="289">
        <v>7.6333523371424903</v>
      </c>
      <c r="M176" s="266"/>
      <c r="O176" s="267" t="s">
        <v>76</v>
      </c>
      <c r="P176" s="277">
        <v>65.121844312616219</v>
      </c>
      <c r="Q176" s="277">
        <v>74.035785881638972</v>
      </c>
      <c r="R176" s="277">
        <v>80.560860465348995</v>
      </c>
      <c r="S176" s="277">
        <v>79.230087241398621</v>
      </c>
      <c r="T176" s="277">
        <v>79.138811560630998</v>
      </c>
      <c r="U176" s="22"/>
      <c r="V176" s="266"/>
    </row>
    <row r="177" spans="2:22" x14ac:dyDescent="0.2">
      <c r="B177" s="267" t="s">
        <v>77</v>
      </c>
      <c r="C177" s="289">
        <v>324.88900000000001</v>
      </c>
      <c r="D177" s="289">
        <v>10.973824130156038</v>
      </c>
      <c r="E177" s="289">
        <v>474.12</v>
      </c>
      <c r="F177" s="289">
        <v>10.261584834515386</v>
      </c>
      <c r="G177" s="289">
        <v>583.27599999999995</v>
      </c>
      <c r="H177" s="289">
        <v>8.647955568047772</v>
      </c>
      <c r="I177" s="289">
        <v>701.95100000000002</v>
      </c>
      <c r="J177" s="289">
        <v>8.1003785585872627</v>
      </c>
      <c r="K177" s="289">
        <v>539.02099999999996</v>
      </c>
      <c r="L177" s="289">
        <v>8.8281074680126892</v>
      </c>
      <c r="M177" s="266"/>
      <c r="O177" s="267" t="s">
        <v>77</v>
      </c>
      <c r="P177" s="277">
        <v>61.660751826008266</v>
      </c>
      <c r="Q177" s="277">
        <v>73.498903231249471</v>
      </c>
      <c r="R177" s="277">
        <v>80.203882895918909</v>
      </c>
      <c r="S177" s="277">
        <v>77.419648949855485</v>
      </c>
      <c r="T177" s="277">
        <v>79.82471925954647</v>
      </c>
      <c r="U177" s="22"/>
      <c r="V177" s="266"/>
    </row>
    <row r="178" spans="2:22" x14ac:dyDescent="0.2">
      <c r="B178" s="267" t="s">
        <v>38</v>
      </c>
      <c r="C178" s="289">
        <v>280.00900000000001</v>
      </c>
      <c r="D178" s="289">
        <v>13.43368211497992</v>
      </c>
      <c r="E178" s="289">
        <v>371.69099999999997</v>
      </c>
      <c r="F178" s="289">
        <v>12.652560593241772</v>
      </c>
      <c r="G178" s="289">
        <v>380.33600000000001</v>
      </c>
      <c r="H178" s="289">
        <v>13.687313967667951</v>
      </c>
      <c r="I178" s="289">
        <v>485.637</v>
      </c>
      <c r="J178" s="289">
        <v>10.569253697327969</v>
      </c>
      <c r="K178" s="289">
        <v>365.13</v>
      </c>
      <c r="L178" s="289">
        <v>9.2572591319292989</v>
      </c>
      <c r="M178" s="266"/>
      <c r="O178" s="267" t="s">
        <v>38</v>
      </c>
      <c r="P178" s="277">
        <v>41.541521879653871</v>
      </c>
      <c r="Q178" s="277">
        <v>57.069985552515398</v>
      </c>
      <c r="R178" s="277">
        <v>72.752776492364646</v>
      </c>
      <c r="S178" s="277">
        <v>65.133628615612068</v>
      </c>
      <c r="T178" s="277">
        <v>72.39996713499302</v>
      </c>
      <c r="U178" s="22"/>
      <c r="V178" s="266"/>
    </row>
    <row r="179" spans="2:22" x14ac:dyDescent="0.2">
      <c r="B179" s="267" t="s">
        <v>11</v>
      </c>
      <c r="C179" s="289">
        <v>5092.0360000000001</v>
      </c>
      <c r="D179" s="289">
        <v>8.2936119008897773</v>
      </c>
      <c r="E179" s="289">
        <v>6529.4849999999997</v>
      </c>
      <c r="F179" s="289">
        <v>7.8498252756186169</v>
      </c>
      <c r="G179" s="289">
        <v>8607.8220000000001</v>
      </c>
      <c r="H179" s="289">
        <v>6.9158747600295243</v>
      </c>
      <c r="I179" s="289">
        <v>9609.2530000000006</v>
      </c>
      <c r="J179" s="289">
        <v>6.3387114759455825</v>
      </c>
      <c r="K179" s="289">
        <v>7964.8140000000003</v>
      </c>
      <c r="L179" s="289">
        <v>6.4013403814970387</v>
      </c>
      <c r="M179" s="266"/>
      <c r="O179" s="267" t="s">
        <v>11</v>
      </c>
      <c r="P179" s="277">
        <v>69.396622490493002</v>
      </c>
      <c r="Q179" s="277">
        <v>73.645394698050453</v>
      </c>
      <c r="R179" s="277">
        <v>79.705783878895261</v>
      </c>
      <c r="S179" s="277">
        <v>79.185863875162823</v>
      </c>
      <c r="T179" s="277">
        <v>78.098597154936698</v>
      </c>
      <c r="U179" s="22"/>
      <c r="V179" s="266"/>
    </row>
    <row r="180" spans="2:22" x14ac:dyDescent="0.2">
      <c r="B180" s="264"/>
      <c r="C180" s="22"/>
      <c r="D180" s="22"/>
      <c r="E180" s="22"/>
      <c r="F180" s="22"/>
      <c r="G180" s="22"/>
      <c r="H180" s="22"/>
      <c r="I180" s="22"/>
      <c r="J180" s="22"/>
      <c r="K180" s="22"/>
      <c r="L180" s="22"/>
      <c r="M180" s="266"/>
      <c r="O180" s="264"/>
      <c r="P180" s="22"/>
      <c r="Q180" s="22"/>
      <c r="R180" s="22"/>
      <c r="S180" s="22"/>
      <c r="T180" s="22"/>
      <c r="U180" s="22"/>
      <c r="V180" s="266"/>
    </row>
    <row r="181" spans="2:22" x14ac:dyDescent="0.2">
      <c r="B181" s="267" t="s">
        <v>3</v>
      </c>
      <c r="C181" s="270" t="s">
        <v>35</v>
      </c>
      <c r="D181" s="270"/>
      <c r="E181" s="270" t="s">
        <v>36</v>
      </c>
      <c r="F181" s="270"/>
      <c r="G181" s="270"/>
      <c r="H181" s="270"/>
      <c r="I181" s="270"/>
      <c r="J181" s="270"/>
      <c r="K181" s="270"/>
      <c r="L181" s="270"/>
      <c r="M181" s="266"/>
      <c r="O181" s="267" t="s">
        <v>3</v>
      </c>
      <c r="P181" s="270" t="s">
        <v>37</v>
      </c>
      <c r="Q181" s="270"/>
      <c r="R181" s="270"/>
      <c r="S181" s="270"/>
      <c r="T181" s="270"/>
      <c r="U181" s="22"/>
      <c r="V181" s="266"/>
    </row>
    <row r="182" spans="2:22" x14ac:dyDescent="0.2">
      <c r="B182" s="267"/>
      <c r="C182" s="270" t="str">
        <f>$C$85</f>
        <v>2022-26</v>
      </c>
      <c r="D182" s="113" t="s">
        <v>12</v>
      </c>
      <c r="E182" s="270" t="str">
        <f>$D$85</f>
        <v>2027-31</v>
      </c>
      <c r="F182" s="113" t="s">
        <v>12</v>
      </c>
      <c r="G182" s="270" t="str">
        <f>$E$85</f>
        <v>2032-36</v>
      </c>
      <c r="H182" s="113" t="s">
        <v>12</v>
      </c>
      <c r="I182" s="270" t="str">
        <f>$F$85</f>
        <v>2037-41</v>
      </c>
      <c r="J182" s="113" t="s">
        <v>12</v>
      </c>
      <c r="K182" s="270" t="str">
        <f>$G$85</f>
        <v>2042-46</v>
      </c>
      <c r="L182" s="113" t="s">
        <v>12</v>
      </c>
      <c r="M182" s="266"/>
      <c r="O182" s="267"/>
      <c r="P182" s="270" t="str">
        <f>$C$85</f>
        <v>2022-26</v>
      </c>
      <c r="Q182" s="270" t="str">
        <f>$D$85</f>
        <v>2027-31</v>
      </c>
      <c r="R182" s="270" t="str">
        <f>$E$85</f>
        <v>2032-36</v>
      </c>
      <c r="S182" s="270" t="str">
        <f>$F$85</f>
        <v>2037-41</v>
      </c>
      <c r="T182" s="270" t="str">
        <f>$G$85</f>
        <v>2042-46</v>
      </c>
      <c r="U182" s="22"/>
      <c r="V182" s="266"/>
    </row>
    <row r="183" spans="2:22" x14ac:dyDescent="0.2">
      <c r="B183" s="267" t="s">
        <v>71</v>
      </c>
      <c r="C183" s="289">
        <v>54.902000000000001</v>
      </c>
      <c r="D183" s="289">
        <v>23.769999999999996</v>
      </c>
      <c r="E183" s="289">
        <v>48.79</v>
      </c>
      <c r="F183" s="289">
        <v>27.24</v>
      </c>
      <c r="G183" s="289">
        <v>41.911999999999999</v>
      </c>
      <c r="H183" s="289">
        <v>16.66</v>
      </c>
      <c r="I183" s="289">
        <v>68.471000000000004</v>
      </c>
      <c r="J183" s="289">
        <v>19.260000000000002</v>
      </c>
      <c r="K183" s="289">
        <v>60.627000000000002</v>
      </c>
      <c r="L183" s="289">
        <v>21.31</v>
      </c>
      <c r="M183" s="266"/>
      <c r="O183" s="267" t="s">
        <v>71</v>
      </c>
      <c r="P183" s="277">
        <v>54.185639867400091</v>
      </c>
      <c r="Q183" s="277">
        <v>76.118056978889115</v>
      </c>
      <c r="R183" s="277">
        <v>64.148692498568423</v>
      </c>
      <c r="S183" s="277">
        <v>69.337383709891782</v>
      </c>
      <c r="T183" s="277">
        <v>68.801029244396062</v>
      </c>
      <c r="U183" s="22"/>
      <c r="V183" s="266"/>
    </row>
    <row r="184" spans="2:22" x14ac:dyDescent="0.2">
      <c r="B184" s="267" t="s">
        <v>72</v>
      </c>
      <c r="C184" s="289">
        <v>33.104999999999997</v>
      </c>
      <c r="D184" s="289">
        <v>25.29</v>
      </c>
      <c r="E184" s="289">
        <v>28.495000000000001</v>
      </c>
      <c r="F184" s="289">
        <v>30.71</v>
      </c>
      <c r="G184" s="289">
        <v>25.890999999999998</v>
      </c>
      <c r="H184" s="289">
        <v>18.260000000000002</v>
      </c>
      <c r="I184" s="289">
        <v>39.232999999999997</v>
      </c>
      <c r="J184" s="289">
        <v>20.96</v>
      </c>
      <c r="K184" s="289">
        <v>30.867000000000001</v>
      </c>
      <c r="L184" s="289">
        <v>23.939999999999998</v>
      </c>
      <c r="M184" s="266"/>
      <c r="O184" s="267" t="s">
        <v>72</v>
      </c>
      <c r="P184" s="277">
        <v>58.628605950762726</v>
      </c>
      <c r="Q184" s="277">
        <v>79.891208984032289</v>
      </c>
      <c r="R184" s="277">
        <v>63.33088718087366</v>
      </c>
      <c r="S184" s="277">
        <v>68.072795860627537</v>
      </c>
      <c r="T184" s="277">
        <v>68.639647520005184</v>
      </c>
      <c r="U184" s="22"/>
      <c r="V184" s="266"/>
    </row>
    <row r="185" spans="2:22" x14ac:dyDescent="0.2">
      <c r="B185" s="267" t="s">
        <v>73</v>
      </c>
      <c r="C185" s="289">
        <v>42.509</v>
      </c>
      <c r="D185" s="289">
        <v>24.28</v>
      </c>
      <c r="E185" s="289">
        <v>37.506999999999998</v>
      </c>
      <c r="F185" s="289">
        <v>29.669999999999998</v>
      </c>
      <c r="G185" s="289">
        <v>34.796999999999997</v>
      </c>
      <c r="H185" s="289">
        <v>19.079999999999998</v>
      </c>
      <c r="I185" s="289">
        <v>49.828000000000003</v>
      </c>
      <c r="J185" s="289">
        <v>20.61</v>
      </c>
      <c r="K185" s="289">
        <v>37.401000000000003</v>
      </c>
      <c r="L185" s="289">
        <v>24.07</v>
      </c>
      <c r="M185" s="266"/>
      <c r="O185" s="267" t="s">
        <v>73</v>
      </c>
      <c r="P185" s="277">
        <v>58.954574325436973</v>
      </c>
      <c r="Q185" s="277">
        <v>79.801103793958461</v>
      </c>
      <c r="R185" s="277">
        <v>63.468115067390862</v>
      </c>
      <c r="S185" s="277">
        <v>68.399293569880399</v>
      </c>
      <c r="T185" s="277">
        <v>66.645276864254967</v>
      </c>
      <c r="U185" s="22"/>
      <c r="V185" s="266"/>
    </row>
    <row r="186" spans="2:22" x14ac:dyDescent="0.2">
      <c r="B186" s="267" t="s">
        <v>74</v>
      </c>
      <c r="C186" s="289">
        <v>173.17500000000001</v>
      </c>
      <c r="D186" s="289">
        <v>19</v>
      </c>
      <c r="E186" s="289">
        <v>151.84899999999999</v>
      </c>
      <c r="F186" s="289">
        <v>23.63</v>
      </c>
      <c r="G186" s="289">
        <v>164.994</v>
      </c>
      <c r="H186" s="289">
        <v>18.649999999999999</v>
      </c>
      <c r="I186" s="289">
        <v>200.79400000000001</v>
      </c>
      <c r="J186" s="289">
        <v>19.88</v>
      </c>
      <c r="K186" s="289">
        <v>155.16399999999999</v>
      </c>
      <c r="L186" s="289">
        <v>22.38</v>
      </c>
      <c r="M186" s="266"/>
      <c r="O186" s="267" t="s">
        <v>74</v>
      </c>
      <c r="P186" s="277">
        <v>59.207737837447674</v>
      </c>
      <c r="Q186" s="277">
        <v>74.64784094725681</v>
      </c>
      <c r="R186" s="277">
        <v>61.139799022994779</v>
      </c>
      <c r="S186" s="277">
        <v>65.597577616861059</v>
      </c>
      <c r="T186" s="277">
        <v>61.690211647031525</v>
      </c>
      <c r="U186" s="22"/>
      <c r="V186" s="266"/>
    </row>
    <row r="187" spans="2:22" x14ac:dyDescent="0.2">
      <c r="B187" s="267" t="s">
        <v>75</v>
      </c>
      <c r="C187" s="289">
        <v>246.52799999999999</v>
      </c>
      <c r="D187" s="289">
        <v>16.190000000000001</v>
      </c>
      <c r="E187" s="289">
        <v>202.93899999999999</v>
      </c>
      <c r="F187" s="289">
        <v>16.170000000000005</v>
      </c>
      <c r="G187" s="289">
        <v>268.74700000000001</v>
      </c>
      <c r="H187" s="289">
        <v>16</v>
      </c>
      <c r="I187" s="289">
        <v>277.37</v>
      </c>
      <c r="J187" s="289">
        <v>16.239999999999995</v>
      </c>
      <c r="K187" s="289">
        <v>242.53899999999999</v>
      </c>
      <c r="L187" s="289">
        <v>16.309999999999999</v>
      </c>
      <c r="M187" s="266"/>
      <c r="O187" s="267" t="s">
        <v>75</v>
      </c>
      <c r="P187" s="277">
        <v>56.23539719626168</v>
      </c>
      <c r="Q187" s="277">
        <v>60.161920577119233</v>
      </c>
      <c r="R187" s="277">
        <v>56.076532947344525</v>
      </c>
      <c r="S187" s="277">
        <v>65.490500054079391</v>
      </c>
      <c r="T187" s="277">
        <v>51.664268426933404</v>
      </c>
      <c r="U187" s="22"/>
      <c r="V187" s="266"/>
    </row>
    <row r="188" spans="2:22" x14ac:dyDescent="0.2">
      <c r="B188" s="267" t="s">
        <v>76</v>
      </c>
      <c r="C188" s="289">
        <v>134.459</v>
      </c>
      <c r="D188" s="289">
        <v>19.36</v>
      </c>
      <c r="E188" s="289">
        <v>102.538</v>
      </c>
      <c r="F188" s="289">
        <v>15.819999999999999</v>
      </c>
      <c r="G188" s="289">
        <v>128.29599999999999</v>
      </c>
      <c r="H188" s="289">
        <v>15.4</v>
      </c>
      <c r="I188" s="289">
        <v>126.932</v>
      </c>
      <c r="J188" s="289">
        <v>13.92</v>
      </c>
      <c r="K188" s="289">
        <v>127.684</v>
      </c>
      <c r="L188" s="289">
        <v>15.72</v>
      </c>
      <c r="M188" s="266"/>
      <c r="O188" s="267" t="s">
        <v>76</v>
      </c>
      <c r="P188" s="277">
        <v>52.517124179117801</v>
      </c>
      <c r="Q188" s="277">
        <v>49.398271860188423</v>
      </c>
      <c r="R188" s="277">
        <v>52.15205462368273</v>
      </c>
      <c r="S188" s="277">
        <v>64.550310402420195</v>
      </c>
      <c r="T188" s="277">
        <v>44.359512546599419</v>
      </c>
      <c r="U188" s="22"/>
      <c r="V188" s="266"/>
    </row>
    <row r="189" spans="2:22" x14ac:dyDescent="0.2">
      <c r="B189" s="267" t="s">
        <v>77</v>
      </c>
      <c r="C189" s="289">
        <v>71.257999999999996</v>
      </c>
      <c r="D189" s="289">
        <v>22.25</v>
      </c>
      <c r="E189" s="289">
        <v>51.796999999999997</v>
      </c>
      <c r="F189" s="289">
        <v>17.46</v>
      </c>
      <c r="G189" s="289">
        <v>62.73</v>
      </c>
      <c r="H189" s="289">
        <v>16.87</v>
      </c>
      <c r="I189" s="289">
        <v>58.603999999999999</v>
      </c>
      <c r="J189" s="289">
        <v>14.77</v>
      </c>
      <c r="K189" s="289">
        <v>62.658000000000001</v>
      </c>
      <c r="L189" s="289">
        <v>18.600000000000001</v>
      </c>
      <c r="M189" s="266"/>
      <c r="O189" s="267" t="s">
        <v>77</v>
      </c>
      <c r="P189" s="277">
        <v>50.627297987594375</v>
      </c>
      <c r="Q189" s="277">
        <v>44.593316215224817</v>
      </c>
      <c r="R189" s="277">
        <v>53.377969073808387</v>
      </c>
      <c r="S189" s="277">
        <v>64.43416831615589</v>
      </c>
      <c r="T189" s="277">
        <v>40.232691755242747</v>
      </c>
      <c r="U189" s="22"/>
      <c r="V189" s="266"/>
    </row>
    <row r="190" spans="2:22" x14ac:dyDescent="0.2">
      <c r="B190" s="267" t="s">
        <v>38</v>
      </c>
      <c r="C190" s="289">
        <v>87.177000000000007</v>
      </c>
      <c r="D190" s="289">
        <v>25.889999999999997</v>
      </c>
      <c r="E190" s="289">
        <v>58.938000000000002</v>
      </c>
      <c r="F190" s="289">
        <v>24.96</v>
      </c>
      <c r="G190" s="289">
        <v>46.036999999999999</v>
      </c>
      <c r="H190" s="289">
        <v>18.579999999999998</v>
      </c>
      <c r="I190" s="289">
        <v>48.856000000000002</v>
      </c>
      <c r="J190" s="289">
        <v>17.43</v>
      </c>
      <c r="K190" s="289">
        <v>73.381</v>
      </c>
      <c r="L190" s="289">
        <v>21.9</v>
      </c>
      <c r="M190" s="266"/>
      <c r="O190" s="267" t="s">
        <v>38</v>
      </c>
      <c r="P190" s="277">
        <v>38.55259988299666</v>
      </c>
      <c r="Q190" s="277">
        <v>20.175438596491226</v>
      </c>
      <c r="R190" s="277">
        <v>44.885635467124267</v>
      </c>
      <c r="S190" s="277">
        <v>48.012526608809566</v>
      </c>
      <c r="T190" s="277">
        <v>38.118859105217972</v>
      </c>
      <c r="U190" s="22"/>
      <c r="V190" s="266"/>
    </row>
    <row r="191" spans="2:22" x14ac:dyDescent="0.2">
      <c r="B191" s="267" t="s">
        <v>11</v>
      </c>
      <c r="C191" s="289">
        <v>843.11199999999997</v>
      </c>
      <c r="D191" s="289">
        <v>15.43</v>
      </c>
      <c r="E191" s="289">
        <v>682.85199999999998</v>
      </c>
      <c r="F191" s="289">
        <v>15.779999999999998</v>
      </c>
      <c r="G191" s="289">
        <v>773.40200000000004</v>
      </c>
      <c r="H191" s="289">
        <v>15.050000000000002</v>
      </c>
      <c r="I191" s="289">
        <v>870.09</v>
      </c>
      <c r="J191" s="289">
        <v>15.06</v>
      </c>
      <c r="K191" s="289">
        <v>790.32299999999998</v>
      </c>
      <c r="L191" s="289">
        <v>15.430000000000001</v>
      </c>
      <c r="M191" s="266"/>
      <c r="O191" s="267" t="s">
        <v>11</v>
      </c>
      <c r="P191" s="277">
        <v>54.04809799884238</v>
      </c>
      <c r="Q191" s="277">
        <v>60.176875809106512</v>
      </c>
      <c r="R191" s="277">
        <v>56.633807515367174</v>
      </c>
      <c r="S191" s="277">
        <v>64.910986219816337</v>
      </c>
      <c r="T191" s="277">
        <v>52.974796380720292</v>
      </c>
      <c r="U191" s="22"/>
      <c r="V191" s="266"/>
    </row>
    <row r="192" spans="2:22" x14ac:dyDescent="0.2">
      <c r="B192" s="264"/>
      <c r="C192" s="22"/>
      <c r="D192" s="22"/>
      <c r="E192" s="22"/>
      <c r="F192" s="22"/>
      <c r="G192" s="22"/>
      <c r="H192" s="22"/>
      <c r="I192" s="22"/>
      <c r="J192" s="22"/>
      <c r="K192" s="22"/>
      <c r="L192" s="22"/>
      <c r="M192" s="266"/>
      <c r="O192" s="264"/>
      <c r="P192" s="22"/>
      <c r="Q192" s="22"/>
      <c r="R192" s="22"/>
      <c r="S192" s="22"/>
      <c r="T192" s="22"/>
      <c r="U192" s="22"/>
      <c r="V192" s="266"/>
    </row>
    <row r="193" spans="2:22" x14ac:dyDescent="0.2">
      <c r="B193" s="267" t="s">
        <v>19</v>
      </c>
      <c r="C193" s="270" t="s">
        <v>35</v>
      </c>
      <c r="D193" s="270"/>
      <c r="E193" s="270" t="s">
        <v>36</v>
      </c>
      <c r="F193" s="270"/>
      <c r="G193" s="270"/>
      <c r="H193" s="270"/>
      <c r="I193" s="270"/>
      <c r="J193" s="270"/>
      <c r="K193" s="270"/>
      <c r="L193" s="270"/>
      <c r="M193" s="266"/>
      <c r="O193" s="267" t="s">
        <v>19</v>
      </c>
      <c r="P193" s="270" t="s">
        <v>37</v>
      </c>
      <c r="Q193" s="270"/>
      <c r="R193" s="270"/>
      <c r="S193" s="270"/>
      <c r="T193" s="270"/>
      <c r="U193" s="22"/>
      <c r="V193" s="266"/>
    </row>
    <row r="194" spans="2:22" x14ac:dyDescent="0.2">
      <c r="B194" s="267"/>
      <c r="C194" s="270" t="str">
        <f>$C$85</f>
        <v>2022-26</v>
      </c>
      <c r="D194" s="113" t="s">
        <v>12</v>
      </c>
      <c r="E194" s="270" t="str">
        <f>$D$85</f>
        <v>2027-31</v>
      </c>
      <c r="F194" s="113" t="s">
        <v>12</v>
      </c>
      <c r="G194" s="270" t="str">
        <f>$E$85</f>
        <v>2032-36</v>
      </c>
      <c r="H194" s="113" t="s">
        <v>12</v>
      </c>
      <c r="I194" s="270" t="str">
        <f>$F$85</f>
        <v>2037-41</v>
      </c>
      <c r="J194" s="113" t="s">
        <v>12</v>
      </c>
      <c r="K194" s="270" t="str">
        <f>$G$85</f>
        <v>2042-46</v>
      </c>
      <c r="L194" s="113" t="s">
        <v>12</v>
      </c>
      <c r="M194" s="266"/>
      <c r="O194" s="267"/>
      <c r="P194" s="270" t="str">
        <f>$C$85</f>
        <v>2022-26</v>
      </c>
      <c r="Q194" s="270" t="str">
        <f>$D$85</f>
        <v>2027-31</v>
      </c>
      <c r="R194" s="270" t="str">
        <f>$E$85</f>
        <v>2032-36</v>
      </c>
      <c r="S194" s="270" t="str">
        <f>$F$85</f>
        <v>2037-41</v>
      </c>
      <c r="T194" s="270" t="str">
        <f>$G$85</f>
        <v>2042-46</v>
      </c>
      <c r="U194" s="22"/>
      <c r="V194" s="266"/>
    </row>
    <row r="195" spans="2:22" x14ac:dyDescent="0.2">
      <c r="B195" s="267" t="s">
        <v>71</v>
      </c>
      <c r="C195" s="289">
        <v>507.05900000000003</v>
      </c>
      <c r="D195" s="289">
        <v>6.835609917819248</v>
      </c>
      <c r="E195" s="289">
        <v>588.65099999999995</v>
      </c>
      <c r="F195" s="289">
        <v>7.0657411052181409</v>
      </c>
      <c r="G195" s="289">
        <v>744.04</v>
      </c>
      <c r="H195" s="289">
        <v>6.0598405306949452</v>
      </c>
      <c r="I195" s="289">
        <v>857.40800000000002</v>
      </c>
      <c r="J195" s="289">
        <v>5.7895001121832044</v>
      </c>
      <c r="K195" s="289">
        <v>773.49099999999999</v>
      </c>
      <c r="L195" s="289">
        <v>6.3186394885843757</v>
      </c>
      <c r="M195" s="266"/>
      <c r="O195" s="267" t="s">
        <v>71</v>
      </c>
      <c r="P195" s="277">
        <v>62.887356303704301</v>
      </c>
      <c r="Q195" s="277">
        <v>68.488968845716741</v>
      </c>
      <c r="R195" s="277">
        <v>72.437637761410684</v>
      </c>
      <c r="S195" s="277">
        <v>73.157003433604544</v>
      </c>
      <c r="T195" s="277">
        <v>73.232397015608456</v>
      </c>
      <c r="U195" s="22"/>
      <c r="V195" s="266"/>
    </row>
    <row r="196" spans="2:22" x14ac:dyDescent="0.2">
      <c r="B196" s="267" t="s">
        <v>72</v>
      </c>
      <c r="C196" s="289">
        <v>299.34500000000003</v>
      </c>
      <c r="D196" s="289">
        <v>7.2595102148336421</v>
      </c>
      <c r="E196" s="289">
        <v>344.24099999999999</v>
      </c>
      <c r="F196" s="289">
        <v>7.7306023270522628</v>
      </c>
      <c r="G196" s="289">
        <v>441.94600000000003</v>
      </c>
      <c r="H196" s="289">
        <v>6.7058359156002227</v>
      </c>
      <c r="I196" s="289">
        <v>496.12099999999998</v>
      </c>
      <c r="J196" s="289">
        <v>6.3035150387078698</v>
      </c>
      <c r="K196" s="289">
        <v>437.91199999999998</v>
      </c>
      <c r="L196" s="289">
        <v>6.4274574301843099</v>
      </c>
      <c r="M196" s="266"/>
      <c r="O196" s="267" t="s">
        <v>72</v>
      </c>
      <c r="P196" s="277">
        <v>65.105814361355627</v>
      </c>
      <c r="Q196" s="277">
        <v>69.922815701790313</v>
      </c>
      <c r="R196" s="277">
        <v>73.830286958135162</v>
      </c>
      <c r="S196" s="277">
        <v>74.159126503413489</v>
      </c>
      <c r="T196" s="277">
        <v>74.336396353605295</v>
      </c>
      <c r="U196" s="22"/>
      <c r="V196" s="266"/>
    </row>
    <row r="197" spans="2:22" x14ac:dyDescent="0.2">
      <c r="B197" s="267" t="s">
        <v>73</v>
      </c>
      <c r="C197" s="289">
        <v>413.13499999999999</v>
      </c>
      <c r="D197" s="289">
        <v>7.1477361902712602</v>
      </c>
      <c r="E197" s="289">
        <v>475.32600000000002</v>
      </c>
      <c r="F197" s="289">
        <v>7.7400089994287864</v>
      </c>
      <c r="G197" s="289">
        <v>596.89400000000001</v>
      </c>
      <c r="H197" s="289">
        <v>6.7078364252340794</v>
      </c>
      <c r="I197" s="289">
        <v>659.86900000000003</v>
      </c>
      <c r="J197" s="289">
        <v>6.2921162505925734</v>
      </c>
      <c r="K197" s="289">
        <v>561.91499999999996</v>
      </c>
      <c r="L197" s="289">
        <v>6.4036055799616989</v>
      </c>
      <c r="M197" s="266"/>
      <c r="O197" s="267" t="s">
        <v>73</v>
      </c>
      <c r="P197" s="277">
        <v>65.451002698875669</v>
      </c>
      <c r="Q197" s="277">
        <v>70.176678742589289</v>
      </c>
      <c r="R197" s="277">
        <v>73.721297248757736</v>
      </c>
      <c r="S197" s="277">
        <v>74.750139800475552</v>
      </c>
      <c r="T197" s="277">
        <v>74.016532749615166</v>
      </c>
      <c r="U197" s="22"/>
      <c r="V197" s="266"/>
    </row>
    <row r="198" spans="2:22" x14ac:dyDescent="0.2">
      <c r="B198" s="267" t="s">
        <v>74</v>
      </c>
      <c r="C198" s="289">
        <v>1902.6690000000001</v>
      </c>
      <c r="D198" s="289">
        <v>6.6297942909933374</v>
      </c>
      <c r="E198" s="289">
        <v>2123.3980000000001</v>
      </c>
      <c r="F198" s="289">
        <v>6.9890597962625121</v>
      </c>
      <c r="G198" s="289">
        <v>2588.346</v>
      </c>
      <c r="H198" s="289">
        <v>6.4045464992837768</v>
      </c>
      <c r="I198" s="289">
        <v>2791.6669999999999</v>
      </c>
      <c r="J198" s="289">
        <v>6.018502521439304</v>
      </c>
      <c r="K198" s="289">
        <v>2348.6550000000002</v>
      </c>
      <c r="L198" s="289">
        <v>6.0542805521325391</v>
      </c>
      <c r="M198" s="266"/>
      <c r="O198" s="267" t="s">
        <v>74</v>
      </c>
      <c r="P198" s="277">
        <v>63.851410833939056</v>
      </c>
      <c r="Q198" s="277">
        <v>68.581349327822664</v>
      </c>
      <c r="R198" s="277">
        <v>72.454725913768868</v>
      </c>
      <c r="S198" s="277">
        <v>73.507441969260654</v>
      </c>
      <c r="T198" s="277">
        <v>72.671507735278269</v>
      </c>
      <c r="U198" s="22"/>
      <c r="V198" s="266"/>
    </row>
    <row r="199" spans="2:22" x14ac:dyDescent="0.2">
      <c r="B199" s="267" t="s">
        <v>75</v>
      </c>
      <c r="C199" s="289">
        <v>2844.835</v>
      </c>
      <c r="D199" s="289">
        <v>5.9275392173214181</v>
      </c>
      <c r="E199" s="289">
        <v>3253.5720000000001</v>
      </c>
      <c r="F199" s="289">
        <v>6.153724141726479</v>
      </c>
      <c r="G199" s="289">
        <v>3927.9349999999999</v>
      </c>
      <c r="H199" s="289">
        <v>5.7745513034176668</v>
      </c>
      <c r="I199" s="289">
        <v>4281.9830000000002</v>
      </c>
      <c r="J199" s="289">
        <v>5.4539798884807258</v>
      </c>
      <c r="K199" s="289">
        <v>3489.7710000000002</v>
      </c>
      <c r="L199" s="289">
        <v>5.6000779032253671</v>
      </c>
      <c r="M199" s="266"/>
      <c r="O199" s="267" t="s">
        <v>75</v>
      </c>
      <c r="P199" s="277">
        <v>57.237765986428037</v>
      </c>
      <c r="Q199" s="277">
        <v>64.789529784495315</v>
      </c>
      <c r="R199" s="277">
        <v>70.20462405818833</v>
      </c>
      <c r="S199" s="277">
        <v>72.750008582472176</v>
      </c>
      <c r="T199" s="277">
        <v>69.829195096182531</v>
      </c>
      <c r="U199" s="22"/>
      <c r="V199" s="266"/>
    </row>
    <row r="200" spans="2:22" x14ac:dyDescent="0.2">
      <c r="B200" s="267" t="s">
        <v>76</v>
      </c>
      <c r="C200" s="289">
        <v>1288.9839999999999</v>
      </c>
      <c r="D200" s="289">
        <v>6.2074107552888531</v>
      </c>
      <c r="E200" s="289">
        <v>1562.672</v>
      </c>
      <c r="F200" s="289">
        <v>6.4035212508718153</v>
      </c>
      <c r="G200" s="289">
        <v>1852.6279999999999</v>
      </c>
      <c r="H200" s="289">
        <v>5.7936274591563137</v>
      </c>
      <c r="I200" s="289">
        <v>2077.547</v>
      </c>
      <c r="J200" s="289">
        <v>5.4575532276422019</v>
      </c>
      <c r="K200" s="289">
        <v>1687.6310000000001</v>
      </c>
      <c r="L200" s="289">
        <v>5.7050558328225733</v>
      </c>
      <c r="M200" s="266"/>
      <c r="O200" s="267" t="s">
        <v>76</v>
      </c>
      <c r="P200" s="277">
        <v>49.630329003308034</v>
      </c>
      <c r="Q200" s="277">
        <v>60.904335650731568</v>
      </c>
      <c r="R200" s="277">
        <v>67.467888858421659</v>
      </c>
      <c r="S200" s="277">
        <v>70.561147353104403</v>
      </c>
      <c r="T200" s="277">
        <v>66.68430480359747</v>
      </c>
      <c r="U200" s="22"/>
      <c r="V200" s="266"/>
    </row>
    <row r="201" spans="2:22" x14ac:dyDescent="0.2">
      <c r="B201" s="267" t="s">
        <v>77</v>
      </c>
      <c r="C201" s="289">
        <v>602.33799999999997</v>
      </c>
      <c r="D201" s="289">
        <v>6.999629760673364</v>
      </c>
      <c r="E201" s="289">
        <v>751.91</v>
      </c>
      <c r="F201" s="289">
        <v>7.0746706230855674</v>
      </c>
      <c r="G201" s="289">
        <v>864.87699999999995</v>
      </c>
      <c r="H201" s="289">
        <v>6.4836914753211659</v>
      </c>
      <c r="I201" s="289">
        <v>979.10799999999995</v>
      </c>
      <c r="J201" s="289">
        <v>6.1321784124056</v>
      </c>
      <c r="K201" s="289">
        <v>799.94600000000003</v>
      </c>
      <c r="L201" s="289">
        <v>6.3502149612687431</v>
      </c>
      <c r="M201" s="266"/>
      <c r="O201" s="267" t="s">
        <v>77</v>
      </c>
      <c r="P201" s="277">
        <v>45.618572960696483</v>
      </c>
      <c r="Q201" s="277">
        <v>58.791610698088867</v>
      </c>
      <c r="R201" s="277">
        <v>65.367676559788265</v>
      </c>
      <c r="S201" s="277">
        <v>68.278371742443127</v>
      </c>
      <c r="T201" s="277">
        <v>64.872128868698638</v>
      </c>
      <c r="U201" s="22"/>
      <c r="V201" s="266"/>
    </row>
    <row r="202" spans="2:22" x14ac:dyDescent="0.2">
      <c r="B202" s="267" t="s">
        <v>38</v>
      </c>
      <c r="C202" s="289">
        <v>646.56899999999996</v>
      </c>
      <c r="D202" s="289">
        <v>8.0850435165347534</v>
      </c>
      <c r="E202" s="289">
        <v>728.32600000000002</v>
      </c>
      <c r="F202" s="289">
        <v>7.7868860480760569</v>
      </c>
      <c r="G202" s="289">
        <v>683.245</v>
      </c>
      <c r="H202" s="289">
        <v>8.4894719190662382</v>
      </c>
      <c r="I202" s="289">
        <v>830.31</v>
      </c>
      <c r="J202" s="289">
        <v>7.0187847704725552</v>
      </c>
      <c r="K202" s="289">
        <v>712.47299999999996</v>
      </c>
      <c r="L202" s="289">
        <v>5.9134568571514228</v>
      </c>
      <c r="M202" s="266"/>
      <c r="O202" s="267" t="s">
        <v>38</v>
      </c>
      <c r="P202" s="277">
        <v>27.982628304171715</v>
      </c>
      <c r="Q202" s="277">
        <v>36.343615359056244</v>
      </c>
      <c r="R202" s="277">
        <v>52.440925290342413</v>
      </c>
      <c r="S202" s="277">
        <v>50.23834471462466</v>
      </c>
      <c r="T202" s="277">
        <v>50.871261086385033</v>
      </c>
      <c r="U202" s="22"/>
      <c r="V202" s="266"/>
    </row>
    <row r="203" spans="2:22" x14ac:dyDescent="0.2">
      <c r="B203" s="267" t="s">
        <v>11</v>
      </c>
      <c r="C203" s="289">
        <v>8504.9310000000005</v>
      </c>
      <c r="D203" s="289">
        <v>5.5526424072068084</v>
      </c>
      <c r="E203" s="289">
        <v>9828.0920000000006</v>
      </c>
      <c r="F203" s="289">
        <v>5.7087018889665835</v>
      </c>
      <c r="G203" s="289">
        <v>11699.91</v>
      </c>
      <c r="H203" s="289">
        <v>5.4391268686580521</v>
      </c>
      <c r="I203" s="289">
        <v>12974.012000000001</v>
      </c>
      <c r="J203" s="289">
        <v>5.0321394628577725</v>
      </c>
      <c r="K203" s="289">
        <v>10811.793</v>
      </c>
      <c r="L203" s="289">
        <v>5.0702090659271226</v>
      </c>
      <c r="M203" s="266"/>
      <c r="O203" s="267" t="s">
        <v>11</v>
      </c>
      <c r="P203" s="277">
        <v>55.530103653986139</v>
      </c>
      <c r="Q203" s="277">
        <v>63.085998787964137</v>
      </c>
      <c r="R203" s="277">
        <v>69.332550421328037</v>
      </c>
      <c r="S203" s="277">
        <v>70.96681427456673</v>
      </c>
      <c r="T203" s="277">
        <v>68.98331294356079</v>
      </c>
      <c r="U203" s="22"/>
      <c r="V203" s="266"/>
    </row>
    <row r="204" spans="2:22" x14ac:dyDescent="0.2">
      <c r="B204" s="264"/>
      <c r="C204" s="22"/>
      <c r="D204" s="22"/>
      <c r="E204" s="22"/>
      <c r="F204" s="22"/>
      <c r="G204" s="22"/>
      <c r="H204" s="22"/>
      <c r="I204" s="22"/>
      <c r="J204" s="22"/>
      <c r="K204" s="22"/>
      <c r="L204" s="22"/>
      <c r="M204" s="266"/>
      <c r="O204" s="264"/>
      <c r="P204" s="22"/>
      <c r="Q204" s="22"/>
      <c r="R204" s="22"/>
      <c r="S204" s="22"/>
      <c r="T204" s="22"/>
      <c r="U204" s="22"/>
      <c r="V204" s="266"/>
    </row>
    <row r="205" spans="2:22" x14ac:dyDescent="0.2">
      <c r="B205" s="286" t="s">
        <v>20</v>
      </c>
      <c r="C205" s="270" t="s">
        <v>35</v>
      </c>
      <c r="D205" s="270"/>
      <c r="E205" s="270" t="s">
        <v>36</v>
      </c>
      <c r="F205" s="270"/>
      <c r="G205" s="270"/>
      <c r="H205" s="270"/>
      <c r="I205" s="270"/>
      <c r="J205" s="270"/>
      <c r="K205" s="270"/>
      <c r="L205" s="270"/>
      <c r="M205" s="266"/>
      <c r="O205" s="286" t="s">
        <v>45</v>
      </c>
      <c r="P205" s="270" t="s">
        <v>37</v>
      </c>
      <c r="Q205" s="270"/>
      <c r="R205" s="270"/>
      <c r="S205" s="270"/>
      <c r="T205" s="270"/>
      <c r="U205" s="22"/>
      <c r="V205" s="266"/>
    </row>
    <row r="206" spans="2:22" x14ac:dyDescent="0.2">
      <c r="B206" s="267"/>
      <c r="C206" s="270" t="str">
        <f>$C$85</f>
        <v>2022-26</v>
      </c>
      <c r="D206" s="113" t="s">
        <v>12</v>
      </c>
      <c r="E206" s="270" t="str">
        <f>$D$85</f>
        <v>2027-31</v>
      </c>
      <c r="F206" s="113" t="s">
        <v>12</v>
      </c>
      <c r="G206" s="270" t="str">
        <f>$E$85</f>
        <v>2032-36</v>
      </c>
      <c r="H206" s="113" t="s">
        <v>12</v>
      </c>
      <c r="I206" s="270" t="str">
        <f>$F$85</f>
        <v>2037-41</v>
      </c>
      <c r="J206" s="113" t="s">
        <v>12</v>
      </c>
      <c r="K206" s="270" t="str">
        <f>$G$85</f>
        <v>2042-46</v>
      </c>
      <c r="L206" s="113" t="s">
        <v>12</v>
      </c>
      <c r="M206" s="266"/>
      <c r="O206" s="267"/>
      <c r="P206" s="270" t="str">
        <f>$C$85</f>
        <v>2022-26</v>
      </c>
      <c r="Q206" s="270" t="str">
        <f>$D$85</f>
        <v>2027-31</v>
      </c>
      <c r="R206" s="270" t="str">
        <f>$E$85</f>
        <v>2032-36</v>
      </c>
      <c r="S206" s="270" t="str">
        <f>$F$85</f>
        <v>2037-41</v>
      </c>
      <c r="T206" s="270" t="str">
        <f>$G$85</f>
        <v>2042-46</v>
      </c>
      <c r="U206" s="22"/>
      <c r="V206" s="266"/>
    </row>
    <row r="207" spans="2:22" x14ac:dyDescent="0.2">
      <c r="B207" s="267" t="s">
        <v>71</v>
      </c>
      <c r="C207" s="166">
        <v>2.8313415436943989</v>
      </c>
      <c r="D207" s="166"/>
      <c r="E207" s="166">
        <v>5.696132813324998</v>
      </c>
      <c r="F207" s="166"/>
      <c r="G207" s="166">
        <v>5.7031485519506626</v>
      </c>
      <c r="H207" s="166"/>
      <c r="I207" s="166">
        <v>5.9551258618985239</v>
      </c>
      <c r="J207" s="166"/>
      <c r="K207" s="166">
        <v>3.6375001832044109</v>
      </c>
      <c r="L207" s="166"/>
      <c r="M207" s="266"/>
      <c r="O207" s="267" t="s">
        <v>71</v>
      </c>
      <c r="P207" s="167"/>
      <c r="Q207" s="167"/>
      <c r="R207" s="167"/>
      <c r="S207" s="167"/>
      <c r="T207" s="167"/>
      <c r="U207" s="22"/>
      <c r="V207" s="266"/>
    </row>
    <row r="208" spans="2:22" x14ac:dyDescent="0.2">
      <c r="B208" s="267" t="s">
        <v>72</v>
      </c>
      <c r="C208" s="166">
        <v>1.8875610291295992</v>
      </c>
      <c r="D208" s="166"/>
      <c r="E208" s="166">
        <v>2.848066406662499</v>
      </c>
      <c r="F208" s="166"/>
      <c r="G208" s="166">
        <v>2.8515742759753313</v>
      </c>
      <c r="H208" s="166"/>
      <c r="I208" s="166">
        <v>2.3820503447594095</v>
      </c>
      <c r="J208" s="166"/>
      <c r="K208" s="166">
        <v>1.4550000732817643</v>
      </c>
      <c r="L208" s="166"/>
      <c r="M208" s="266"/>
      <c r="O208" s="267" t="s">
        <v>72</v>
      </c>
      <c r="P208" s="167"/>
      <c r="Q208" s="167"/>
      <c r="R208" s="167"/>
      <c r="S208" s="167"/>
      <c r="T208" s="167"/>
      <c r="U208" s="291" t="s">
        <v>173</v>
      </c>
      <c r="V208" s="266"/>
    </row>
    <row r="209" spans="2:22" x14ac:dyDescent="0.2">
      <c r="B209" s="267" t="s">
        <v>73</v>
      </c>
      <c r="C209" s="166">
        <v>1.8875610291295992</v>
      </c>
      <c r="D209" s="166"/>
      <c r="E209" s="166">
        <v>3.7974218755499991</v>
      </c>
      <c r="F209" s="166"/>
      <c r="G209" s="166">
        <v>3.8020990346337751</v>
      </c>
      <c r="H209" s="166"/>
      <c r="I209" s="166">
        <v>3.5730755171391149</v>
      </c>
      <c r="J209" s="166"/>
      <c r="K209" s="166">
        <v>2.1825001099226466</v>
      </c>
      <c r="L209" s="166"/>
      <c r="M209" s="266"/>
      <c r="O209" s="267" t="s">
        <v>73</v>
      </c>
      <c r="P209" s="167"/>
      <c r="Q209" s="167"/>
      <c r="R209" s="167"/>
      <c r="S209" s="167"/>
      <c r="T209" s="167"/>
      <c r="U209" s="22"/>
      <c r="V209" s="266"/>
    </row>
    <row r="210" spans="2:22" x14ac:dyDescent="0.2">
      <c r="B210" s="267" t="s">
        <v>74</v>
      </c>
      <c r="C210" s="166">
        <v>9.4378051456479977</v>
      </c>
      <c r="D210" s="166"/>
      <c r="E210" s="166">
        <v>16.139042971087495</v>
      </c>
      <c r="F210" s="166"/>
      <c r="G210" s="166">
        <v>17.109445655851985</v>
      </c>
      <c r="H210" s="166"/>
      <c r="I210" s="166">
        <v>16.674352413315869</v>
      </c>
      <c r="J210" s="166"/>
      <c r="K210" s="166">
        <v>10.18500051297235</v>
      </c>
      <c r="L210" s="166"/>
      <c r="M210" s="266"/>
      <c r="O210" s="267" t="s">
        <v>74</v>
      </c>
      <c r="P210" s="167"/>
      <c r="Q210" s="167"/>
      <c r="R210" s="167"/>
      <c r="S210" s="167"/>
      <c r="T210" s="167"/>
      <c r="U210" s="22"/>
      <c r="V210" s="266"/>
    </row>
    <row r="211" spans="2:22" x14ac:dyDescent="0.2">
      <c r="B211" s="267" t="s">
        <v>75</v>
      </c>
      <c r="C211" s="166">
        <v>6.6064636019535987</v>
      </c>
      <c r="D211" s="166"/>
      <c r="E211" s="166">
        <v>10.442910157762498</v>
      </c>
      <c r="F211" s="166"/>
      <c r="G211" s="166">
        <v>11.406297103901325</v>
      </c>
      <c r="H211" s="166"/>
      <c r="I211" s="166">
        <v>10.719226551417343</v>
      </c>
      <c r="J211" s="166"/>
      <c r="K211" s="166">
        <v>6.5475003297679395</v>
      </c>
      <c r="L211" s="166"/>
      <c r="M211" s="266"/>
      <c r="O211" s="267" t="s">
        <v>75</v>
      </c>
      <c r="P211" s="167"/>
      <c r="Q211" s="167"/>
      <c r="R211" s="167"/>
      <c r="S211" s="167"/>
      <c r="T211" s="167"/>
      <c r="U211" s="22"/>
      <c r="V211" s="266"/>
    </row>
    <row r="212" spans="2:22" x14ac:dyDescent="0.2">
      <c r="B212" s="267" t="s">
        <v>76</v>
      </c>
      <c r="C212" s="166">
        <v>0.94378051456479961</v>
      </c>
      <c r="D212" s="166"/>
      <c r="E212" s="166">
        <v>0.94935546888749978</v>
      </c>
      <c r="F212" s="166"/>
      <c r="G212" s="166">
        <v>0.95052475865844377</v>
      </c>
      <c r="H212" s="166"/>
      <c r="I212" s="166">
        <v>1.1910251723797047</v>
      </c>
      <c r="J212" s="166"/>
      <c r="K212" s="166">
        <v>0.72750003664088214</v>
      </c>
      <c r="L212" s="166"/>
      <c r="M212" s="266"/>
      <c r="O212" s="267" t="s">
        <v>76</v>
      </c>
      <c r="P212" s="167"/>
      <c r="Q212" s="167"/>
      <c r="R212" s="167"/>
      <c r="S212" s="167"/>
      <c r="T212" s="167"/>
      <c r="U212" s="22"/>
      <c r="V212" s="266"/>
    </row>
    <row r="213" spans="2:22" x14ac:dyDescent="0.2">
      <c r="B213" s="267" t="s">
        <v>77</v>
      </c>
      <c r="C213" s="166">
        <v>0</v>
      </c>
      <c r="D213" s="166"/>
      <c r="E213" s="166">
        <v>0.94935546888749978</v>
      </c>
      <c r="F213" s="166"/>
      <c r="G213" s="166">
        <v>0.95052475865844377</v>
      </c>
      <c r="H213" s="166"/>
      <c r="I213" s="166">
        <v>0</v>
      </c>
      <c r="J213" s="166"/>
      <c r="K213" s="166">
        <v>0</v>
      </c>
      <c r="L213" s="166"/>
      <c r="M213" s="266"/>
      <c r="O213" s="267" t="s">
        <v>77</v>
      </c>
      <c r="P213" s="168"/>
      <c r="Q213" s="168"/>
      <c r="R213" s="168"/>
      <c r="S213" s="168"/>
      <c r="T213" s="168"/>
      <c r="U213" s="22"/>
      <c r="V213" s="266"/>
    </row>
    <row r="214" spans="2:22" x14ac:dyDescent="0.2">
      <c r="B214" s="267" t="s">
        <v>38</v>
      </c>
      <c r="C214" s="166">
        <v>0</v>
      </c>
      <c r="D214" s="166"/>
      <c r="E214" s="166">
        <v>0.94935546888749978</v>
      </c>
      <c r="F214" s="166"/>
      <c r="G214" s="166">
        <v>0</v>
      </c>
      <c r="H214" s="166"/>
      <c r="I214" s="166">
        <v>0</v>
      </c>
      <c r="J214" s="166"/>
      <c r="K214" s="166">
        <v>0</v>
      </c>
      <c r="L214" s="166"/>
      <c r="M214" s="266"/>
      <c r="O214" s="267" t="s">
        <v>38</v>
      </c>
      <c r="P214" s="168"/>
      <c r="Q214" s="168"/>
      <c r="R214" s="168"/>
      <c r="S214" s="168"/>
      <c r="T214" s="168"/>
      <c r="U214" s="22"/>
      <c r="V214" s="266"/>
    </row>
    <row r="215" spans="2:22" x14ac:dyDescent="0.2">
      <c r="B215" s="267" t="s">
        <v>11</v>
      </c>
      <c r="C215" s="166">
        <v>23.594512864119995</v>
      </c>
      <c r="D215" s="166"/>
      <c r="E215" s="166">
        <v>41.771640631049976</v>
      </c>
      <c r="F215" s="166"/>
      <c r="G215" s="166">
        <v>42.77361413962997</v>
      </c>
      <c r="H215" s="166"/>
      <c r="I215" s="166">
        <v>40.494855860909965</v>
      </c>
      <c r="J215" s="166"/>
      <c r="K215" s="166">
        <v>24.735001245789991</v>
      </c>
      <c r="L215" s="166"/>
      <c r="M215" s="266"/>
      <c r="O215" s="267" t="s">
        <v>11</v>
      </c>
      <c r="P215" s="167"/>
      <c r="Q215" s="167"/>
      <c r="R215" s="167"/>
      <c r="S215" s="167"/>
      <c r="T215" s="167"/>
      <c r="U215" s="22"/>
      <c r="V215" s="266"/>
    </row>
    <row r="216" spans="2:22" x14ac:dyDescent="0.2">
      <c r="B216" s="282"/>
      <c r="C216" s="67"/>
      <c r="D216" s="67"/>
      <c r="E216" s="67"/>
      <c r="F216" s="67"/>
      <c r="G216" s="67"/>
      <c r="H216" s="67"/>
      <c r="I216" s="67"/>
      <c r="J216" s="67"/>
      <c r="K216" s="67"/>
      <c r="L216" s="67"/>
      <c r="M216" s="266"/>
      <c r="O216" s="282"/>
      <c r="P216" s="66"/>
      <c r="Q216" s="66"/>
      <c r="R216" s="66"/>
      <c r="S216" s="66"/>
      <c r="T216" s="66"/>
      <c r="U216" s="22"/>
      <c r="V216" s="266"/>
    </row>
    <row r="217" spans="2:22" x14ac:dyDescent="0.2">
      <c r="B217" s="286" t="s">
        <v>21</v>
      </c>
      <c r="C217" s="270" t="s">
        <v>35</v>
      </c>
      <c r="D217" s="270"/>
      <c r="E217" s="270" t="s">
        <v>36</v>
      </c>
      <c r="F217" s="153"/>
      <c r="G217" s="153"/>
      <c r="H217" s="153"/>
      <c r="I217" s="153"/>
      <c r="J217" s="153"/>
      <c r="K217" s="153"/>
      <c r="L217" s="153"/>
      <c r="M217" s="266"/>
      <c r="O217" s="286" t="s">
        <v>21</v>
      </c>
      <c r="P217" s="270" t="s">
        <v>37</v>
      </c>
      <c r="Q217" s="270"/>
      <c r="R217" s="270"/>
      <c r="S217" s="270"/>
      <c r="T217" s="270"/>
      <c r="U217" s="22"/>
      <c r="V217" s="266"/>
    </row>
    <row r="218" spans="2:22" x14ac:dyDescent="0.2">
      <c r="B218" s="267"/>
      <c r="C218" s="270" t="str">
        <f>$C$85</f>
        <v>2022-26</v>
      </c>
      <c r="D218" s="113" t="s">
        <v>12</v>
      </c>
      <c r="E218" s="270" t="str">
        <f>$D$85</f>
        <v>2027-31</v>
      </c>
      <c r="F218" s="113" t="s">
        <v>12</v>
      </c>
      <c r="G218" s="270" t="str">
        <f>$E$85</f>
        <v>2032-36</v>
      </c>
      <c r="H218" s="113" t="s">
        <v>12</v>
      </c>
      <c r="I218" s="270" t="str">
        <f>$F$85</f>
        <v>2037-41</v>
      </c>
      <c r="J218" s="113" t="s">
        <v>12</v>
      </c>
      <c r="K218" s="270" t="str">
        <f>$G$85</f>
        <v>2042-46</v>
      </c>
      <c r="L218" s="113" t="s">
        <v>12</v>
      </c>
      <c r="M218" s="266"/>
      <c r="O218" s="267"/>
      <c r="P218" s="270" t="str">
        <f>$C$85</f>
        <v>2022-26</v>
      </c>
      <c r="Q218" s="270" t="str">
        <f>$D$85</f>
        <v>2027-31</v>
      </c>
      <c r="R218" s="270" t="str">
        <f>$E$85</f>
        <v>2032-36</v>
      </c>
      <c r="S218" s="270" t="str">
        <f>$F$85</f>
        <v>2037-41</v>
      </c>
      <c r="T218" s="270" t="str">
        <f>$G$85</f>
        <v>2042-46</v>
      </c>
      <c r="U218" s="22"/>
      <c r="V218" s="266"/>
    </row>
    <row r="219" spans="2:22" x14ac:dyDescent="0.2">
      <c r="B219" s="267" t="s">
        <v>71</v>
      </c>
      <c r="C219" s="154">
        <f>SUM(C195+C207)</f>
        <v>509.89034154369443</v>
      </c>
      <c r="D219" s="154"/>
      <c r="E219" s="154">
        <f t="shared" ref="E219:K219" si="8">SUM(E195+E207)</f>
        <v>594.34713281332495</v>
      </c>
      <c r="F219" s="154"/>
      <c r="G219" s="154">
        <f t="shared" si="8"/>
        <v>749.74314855195064</v>
      </c>
      <c r="H219" s="154"/>
      <c r="I219" s="154">
        <f t="shared" si="8"/>
        <v>863.36312586189854</v>
      </c>
      <c r="J219" s="154"/>
      <c r="K219" s="154">
        <f t="shared" si="8"/>
        <v>777.12850018320444</v>
      </c>
      <c r="L219" s="154"/>
      <c r="M219" s="266"/>
      <c r="O219" s="267" t="s">
        <v>71</v>
      </c>
      <c r="P219" s="156"/>
      <c r="Q219" s="156"/>
      <c r="R219" s="156"/>
      <c r="S219" s="156"/>
      <c r="T219" s="156"/>
      <c r="U219" s="22"/>
      <c r="V219" s="266"/>
    </row>
    <row r="220" spans="2:22" x14ac:dyDescent="0.2">
      <c r="B220" s="267" t="s">
        <v>72</v>
      </c>
      <c r="C220" s="154">
        <f t="shared" ref="C220:K227" si="9">SUM(C196+C208)</f>
        <v>301.23256102912961</v>
      </c>
      <c r="D220" s="154"/>
      <c r="E220" s="154">
        <f t="shared" si="9"/>
        <v>347.08906640666248</v>
      </c>
      <c r="F220" s="154"/>
      <c r="G220" s="154">
        <f t="shared" si="9"/>
        <v>444.79757427597536</v>
      </c>
      <c r="H220" s="154"/>
      <c r="I220" s="154">
        <f t="shared" si="9"/>
        <v>498.5030503447594</v>
      </c>
      <c r="J220" s="154"/>
      <c r="K220" s="154">
        <f t="shared" si="9"/>
        <v>439.36700007328176</v>
      </c>
      <c r="L220" s="154"/>
      <c r="M220" s="266"/>
      <c r="O220" s="267" t="s">
        <v>72</v>
      </c>
      <c r="P220" s="156"/>
      <c r="Q220" s="156"/>
      <c r="R220" s="156"/>
      <c r="S220" s="156"/>
      <c r="T220" s="156"/>
      <c r="U220" s="291" t="s">
        <v>174</v>
      </c>
      <c r="V220" s="292"/>
    </row>
    <row r="221" spans="2:22" x14ac:dyDescent="0.2">
      <c r="B221" s="267" t="s">
        <v>73</v>
      </c>
      <c r="C221" s="154">
        <f t="shared" si="9"/>
        <v>415.02256102912958</v>
      </c>
      <c r="D221" s="154"/>
      <c r="E221" s="154">
        <f t="shared" si="9"/>
        <v>479.12342187555004</v>
      </c>
      <c r="F221" s="154"/>
      <c r="G221" s="154">
        <f t="shared" si="9"/>
        <v>600.69609903463379</v>
      </c>
      <c r="H221" s="154"/>
      <c r="I221" s="154">
        <f t="shared" si="9"/>
        <v>663.44207551713919</v>
      </c>
      <c r="J221" s="154"/>
      <c r="K221" s="154">
        <f t="shared" si="9"/>
        <v>564.09750010992263</v>
      </c>
      <c r="L221" s="154"/>
      <c r="M221" s="266"/>
      <c r="O221" s="267" t="s">
        <v>73</v>
      </c>
      <c r="P221" s="156"/>
      <c r="Q221" s="156"/>
      <c r="R221" s="156"/>
      <c r="S221" s="156"/>
      <c r="T221" s="156"/>
      <c r="U221" s="22"/>
      <c r="V221" s="266"/>
    </row>
    <row r="222" spans="2:22" x14ac:dyDescent="0.2">
      <c r="B222" s="267" t="s">
        <v>74</v>
      </c>
      <c r="C222" s="154">
        <f t="shared" si="9"/>
        <v>1912.1068051456482</v>
      </c>
      <c r="D222" s="154"/>
      <c r="E222" s="154">
        <f t="shared" si="9"/>
        <v>2139.5370429710874</v>
      </c>
      <c r="F222" s="154"/>
      <c r="G222" s="154">
        <f t="shared" si="9"/>
        <v>2605.4554456558521</v>
      </c>
      <c r="H222" s="154"/>
      <c r="I222" s="154">
        <f t="shared" si="9"/>
        <v>2808.3413524133157</v>
      </c>
      <c r="J222" s="154"/>
      <c r="K222" s="154">
        <f t="shared" si="9"/>
        <v>2358.8400005129724</v>
      </c>
      <c r="L222" s="154"/>
      <c r="M222" s="266"/>
      <c r="O222" s="267" t="s">
        <v>74</v>
      </c>
      <c r="P222" s="156"/>
      <c r="Q222" s="156"/>
      <c r="R222" s="156"/>
      <c r="S222" s="156"/>
      <c r="T222" s="156"/>
      <c r="U222" s="22"/>
      <c r="V222" s="266"/>
    </row>
    <row r="223" spans="2:22" x14ac:dyDescent="0.2">
      <c r="B223" s="267" t="s">
        <v>75</v>
      </c>
      <c r="C223" s="154">
        <f t="shared" si="9"/>
        <v>2851.4414636019537</v>
      </c>
      <c r="D223" s="154"/>
      <c r="E223" s="154">
        <f t="shared" si="9"/>
        <v>3264.0149101577626</v>
      </c>
      <c r="F223" s="154"/>
      <c r="G223" s="154">
        <f t="shared" si="9"/>
        <v>3939.3412971039011</v>
      </c>
      <c r="H223" s="154"/>
      <c r="I223" s="154">
        <f t="shared" si="9"/>
        <v>4292.7022265514179</v>
      </c>
      <c r="J223" s="154"/>
      <c r="K223" s="154">
        <f t="shared" si="9"/>
        <v>3496.3185003297681</v>
      </c>
      <c r="L223" s="154"/>
      <c r="M223" s="266"/>
      <c r="O223" s="267" t="s">
        <v>75</v>
      </c>
      <c r="P223" s="156"/>
      <c r="Q223" s="156"/>
      <c r="R223" s="156"/>
      <c r="S223" s="156"/>
      <c r="T223" s="156"/>
      <c r="U223" s="22"/>
      <c r="V223" s="266"/>
    </row>
    <row r="224" spans="2:22" x14ac:dyDescent="0.2">
      <c r="B224" s="267" t="s">
        <v>76</v>
      </c>
      <c r="C224" s="154">
        <f t="shared" si="9"/>
        <v>1289.9277805145648</v>
      </c>
      <c r="D224" s="154"/>
      <c r="E224" s="154">
        <f t="shared" si="9"/>
        <v>1563.6213554688875</v>
      </c>
      <c r="F224" s="154"/>
      <c r="G224" s="154">
        <f t="shared" si="9"/>
        <v>1853.5785247586584</v>
      </c>
      <c r="H224" s="154"/>
      <c r="I224" s="154">
        <f t="shared" si="9"/>
        <v>2078.7380251723798</v>
      </c>
      <c r="J224" s="154"/>
      <c r="K224" s="154">
        <f t="shared" si="9"/>
        <v>1688.3585000366409</v>
      </c>
      <c r="L224" s="154"/>
      <c r="M224" s="266"/>
      <c r="O224" s="267" t="s">
        <v>76</v>
      </c>
      <c r="P224" s="156"/>
      <c r="Q224" s="156"/>
      <c r="R224" s="156"/>
      <c r="S224" s="156"/>
      <c r="T224" s="156"/>
      <c r="U224" s="22"/>
      <c r="V224" s="266"/>
    </row>
    <row r="225" spans="1:22" x14ac:dyDescent="0.2">
      <c r="B225" s="267" t="s">
        <v>77</v>
      </c>
      <c r="C225" s="154">
        <f t="shared" si="9"/>
        <v>602.33799999999997</v>
      </c>
      <c r="D225" s="154"/>
      <c r="E225" s="154">
        <f t="shared" si="9"/>
        <v>752.85935546888743</v>
      </c>
      <c r="F225" s="154"/>
      <c r="G225" s="154">
        <f t="shared" si="9"/>
        <v>865.82752475865834</v>
      </c>
      <c r="H225" s="154"/>
      <c r="I225" s="154">
        <f t="shared" si="9"/>
        <v>979.10799999999995</v>
      </c>
      <c r="J225" s="154"/>
      <c r="K225" s="154">
        <f t="shared" si="9"/>
        <v>799.94600000000003</v>
      </c>
      <c r="L225" s="154"/>
      <c r="M225" s="266"/>
      <c r="O225" s="267" t="s">
        <v>77</v>
      </c>
      <c r="P225" s="156"/>
      <c r="Q225" s="156"/>
      <c r="R225" s="156"/>
      <c r="S225" s="156"/>
      <c r="T225" s="156"/>
      <c r="U225" s="22"/>
      <c r="V225" s="266"/>
    </row>
    <row r="226" spans="1:22" x14ac:dyDescent="0.2">
      <c r="B226" s="267" t="s">
        <v>38</v>
      </c>
      <c r="C226" s="154">
        <f t="shared" si="9"/>
        <v>646.56899999999996</v>
      </c>
      <c r="D226" s="154"/>
      <c r="E226" s="154">
        <f t="shared" si="9"/>
        <v>729.27535546888748</v>
      </c>
      <c r="F226" s="154"/>
      <c r="G226" s="154">
        <f t="shared" si="9"/>
        <v>683.245</v>
      </c>
      <c r="H226" s="154"/>
      <c r="I226" s="154">
        <f t="shared" si="9"/>
        <v>830.31</v>
      </c>
      <c r="J226" s="154"/>
      <c r="K226" s="154">
        <f t="shared" si="9"/>
        <v>712.47299999999996</v>
      </c>
      <c r="L226" s="154"/>
      <c r="M226" s="266"/>
      <c r="O226" s="267" t="s">
        <v>38</v>
      </c>
      <c r="P226" s="156"/>
      <c r="Q226" s="156"/>
      <c r="R226" s="156"/>
      <c r="S226" s="156"/>
      <c r="T226" s="156"/>
      <c r="U226" s="22"/>
      <c r="V226" s="266"/>
    </row>
    <row r="227" spans="1:22" x14ac:dyDescent="0.2">
      <c r="B227" s="267" t="s">
        <v>11</v>
      </c>
      <c r="C227" s="154">
        <f t="shared" si="9"/>
        <v>8528.5255128641202</v>
      </c>
      <c r="D227" s="154"/>
      <c r="E227" s="154">
        <f t="shared" si="9"/>
        <v>9869.8636406310507</v>
      </c>
      <c r="F227" s="154"/>
      <c r="G227" s="154">
        <f t="shared" si="9"/>
        <v>11742.683614139631</v>
      </c>
      <c r="H227" s="154"/>
      <c r="I227" s="154">
        <f t="shared" si="9"/>
        <v>13014.506855860911</v>
      </c>
      <c r="J227" s="154"/>
      <c r="K227" s="154">
        <f t="shared" si="9"/>
        <v>10836.52800124579</v>
      </c>
      <c r="L227" s="154"/>
      <c r="M227" s="266"/>
      <c r="O227" s="267" t="s">
        <v>11</v>
      </c>
      <c r="P227" s="156"/>
      <c r="Q227" s="156"/>
      <c r="R227" s="156"/>
      <c r="S227" s="156"/>
      <c r="T227" s="156"/>
      <c r="U227" s="22"/>
      <c r="V227" s="266"/>
    </row>
    <row r="228" spans="1:22" x14ac:dyDescent="0.2">
      <c r="B228" s="559" t="s">
        <v>229</v>
      </c>
      <c r="C228" s="560"/>
      <c r="D228" s="426" t="s">
        <v>257</v>
      </c>
      <c r="E228" s="422"/>
      <c r="F228" s="420"/>
      <c r="G228" s="420"/>
      <c r="H228" s="420"/>
      <c r="I228" s="420"/>
      <c r="J228" s="420"/>
      <c r="K228" s="420"/>
      <c r="L228" s="420"/>
      <c r="M228" s="417"/>
      <c r="N228" s="59"/>
      <c r="O228" s="559" t="s">
        <v>229</v>
      </c>
      <c r="P228" s="560"/>
      <c r="Q228" s="427" t="s">
        <v>257</v>
      </c>
      <c r="R228" s="428"/>
      <c r="S228" s="425"/>
      <c r="T228" s="425"/>
      <c r="U228" s="262"/>
      <c r="V228" s="263"/>
    </row>
    <row r="229" spans="1:22" x14ac:dyDescent="0.2">
      <c r="B229" s="561" t="s">
        <v>230</v>
      </c>
      <c r="C229" s="562"/>
      <c r="D229" s="500" t="s">
        <v>257</v>
      </c>
      <c r="E229" s="424"/>
      <c r="F229" s="290"/>
      <c r="G229" s="290"/>
      <c r="H229" s="290"/>
      <c r="I229" s="290"/>
      <c r="J229" s="290"/>
      <c r="K229" s="290"/>
      <c r="L229" s="290"/>
      <c r="M229" s="258"/>
      <c r="N229" s="59"/>
      <c r="O229" s="561" t="s">
        <v>230</v>
      </c>
      <c r="P229" s="562"/>
      <c r="Q229" s="500" t="s">
        <v>257</v>
      </c>
      <c r="R229" s="429"/>
      <c r="S229" s="293"/>
      <c r="T229" s="283"/>
      <c r="U229" s="283"/>
      <c r="V229" s="284"/>
    </row>
    <row r="231" spans="1:22" x14ac:dyDescent="0.2">
      <c r="B231" s="261" t="str">
        <f>Index!B15</f>
        <v>Table 9  25-year forecast of coniferous standing volume; average annual volumes within periods</v>
      </c>
      <c r="C231" s="262"/>
      <c r="D231" s="262"/>
      <c r="E231" s="262"/>
      <c r="F231" s="262"/>
      <c r="G231" s="262"/>
      <c r="H231" s="263"/>
      <c r="J231" s="261" t="str">
        <f>Index!B26</f>
        <v>Figure 6  25-year summary of softwood standing volume, increment and availability by country - GB Public Forest Estate</v>
      </c>
      <c r="K231" s="262"/>
      <c r="L231" s="262"/>
      <c r="M231" s="262"/>
      <c r="N231" s="262"/>
      <c r="O231" s="262"/>
      <c r="P231" s="315" t="s">
        <v>220</v>
      </c>
      <c r="Q231" s="263"/>
    </row>
    <row r="232" spans="1:22" x14ac:dyDescent="0.2">
      <c r="B232" s="305" t="str">
        <f>Index!B24</f>
        <v>Figure 4  25-year forecast of average annual coniferous standing volume</v>
      </c>
      <c r="C232" s="22"/>
      <c r="D232" s="22"/>
      <c r="E232" s="22"/>
      <c r="F232" s="22"/>
      <c r="G232" s="22"/>
      <c r="H232" s="266"/>
      <c r="J232" s="305" t="str">
        <f>Index!B27</f>
        <v>Figure 7  25-year summary of softwood standing volume, increment and availability by country - Private Sector</v>
      </c>
      <c r="K232" s="22"/>
      <c r="L232" s="22"/>
      <c r="M232" s="22"/>
      <c r="N232" s="22"/>
      <c r="O232" s="22"/>
      <c r="P232" s="265" t="s">
        <v>221</v>
      </c>
      <c r="Q232" s="266"/>
    </row>
    <row r="233" spans="1:22" x14ac:dyDescent="0.2">
      <c r="B233" s="305"/>
      <c r="C233" s="22"/>
      <c r="D233" s="22"/>
      <c r="E233" s="22"/>
      <c r="F233" s="22"/>
      <c r="G233" s="22"/>
      <c r="H233" s="266"/>
      <c r="J233" s="305"/>
      <c r="K233" s="22"/>
      <c r="L233" s="22"/>
      <c r="M233" s="22"/>
      <c r="N233" s="22"/>
      <c r="O233" s="22"/>
      <c r="P233" s="265"/>
      <c r="Q233" s="266"/>
    </row>
    <row r="234" spans="1:22" x14ac:dyDescent="0.2">
      <c r="B234" s="305"/>
      <c r="C234" s="22"/>
      <c r="D234" s="22"/>
      <c r="E234" s="22"/>
      <c r="F234" s="22"/>
      <c r="G234" s="22"/>
      <c r="H234" s="266"/>
      <c r="J234" s="305"/>
      <c r="K234" s="22"/>
      <c r="L234" s="22"/>
      <c r="M234" s="22"/>
      <c r="N234" s="22"/>
      <c r="O234" s="22"/>
      <c r="P234" s="265"/>
      <c r="Q234" s="266"/>
    </row>
    <row r="235" spans="1:22" x14ac:dyDescent="0.2">
      <c r="B235" s="318" t="s">
        <v>216</v>
      </c>
      <c r="C235" s="22"/>
      <c r="D235" s="22"/>
      <c r="E235" s="22"/>
      <c r="F235" s="22"/>
      <c r="G235" s="22"/>
      <c r="H235" s="266"/>
      <c r="J235" s="318" t="s">
        <v>219</v>
      </c>
      <c r="K235" s="205"/>
      <c r="L235" s="22"/>
      <c r="M235" s="22"/>
      <c r="N235" s="22"/>
      <c r="O235" s="22"/>
      <c r="P235" s="22"/>
      <c r="Q235" s="266"/>
    </row>
    <row r="236" spans="1:22" x14ac:dyDescent="0.2">
      <c r="A236" s="57"/>
      <c r="B236" s="267" t="s">
        <v>10</v>
      </c>
      <c r="C236" s="270" t="str">
        <f>Q32</f>
        <v>FE/FLS/NRW</v>
      </c>
      <c r="D236" s="22"/>
      <c r="E236" s="294" t="str">
        <f>B156</f>
        <v>Private Sector</v>
      </c>
      <c r="F236" s="270"/>
      <c r="G236" s="22"/>
      <c r="H236" s="266"/>
      <c r="J236" s="296"/>
      <c r="K236" s="205"/>
      <c r="L236" s="270" t="str">
        <f>C236</f>
        <v>FE/FLS/NRW</v>
      </c>
      <c r="M236" s="22"/>
      <c r="N236" s="294" t="str">
        <f>E236</f>
        <v>Private Sector</v>
      </c>
      <c r="O236" s="270"/>
      <c r="P236" s="22"/>
      <c r="Q236" s="266"/>
    </row>
    <row r="237" spans="1:22" ht="27.75" x14ac:dyDescent="0.2">
      <c r="B237" s="267"/>
      <c r="C237" s="270" t="s">
        <v>39</v>
      </c>
      <c r="D237" s="22"/>
      <c r="E237" s="270" t="s">
        <v>39</v>
      </c>
      <c r="F237" s="256" t="s">
        <v>12</v>
      </c>
      <c r="G237" s="22"/>
      <c r="H237" s="266"/>
      <c r="J237" s="264"/>
      <c r="K237" s="22"/>
      <c r="L237" s="297" t="s">
        <v>42</v>
      </c>
      <c r="M237" s="22"/>
      <c r="N237" s="297" t="s">
        <v>42</v>
      </c>
      <c r="O237" s="256" t="s">
        <v>12</v>
      </c>
      <c r="P237" s="22"/>
      <c r="Q237" s="266"/>
    </row>
    <row r="238" spans="1:22" x14ac:dyDescent="0.2">
      <c r="B238" s="267" t="s">
        <v>1</v>
      </c>
      <c r="C238" s="205"/>
      <c r="D238" s="22"/>
      <c r="E238" s="22"/>
      <c r="F238" s="22"/>
      <c r="G238" s="22"/>
      <c r="H238" s="266"/>
      <c r="J238" s="296"/>
      <c r="K238" s="298" t="s">
        <v>41</v>
      </c>
      <c r="L238" s="23"/>
      <c r="M238" s="22"/>
      <c r="N238" s="23"/>
      <c r="O238" s="23"/>
      <c r="P238" s="22"/>
      <c r="Q238" s="266"/>
    </row>
    <row r="239" spans="1:22" x14ac:dyDescent="0.2">
      <c r="B239" s="267" t="str">
        <f>$C$85</f>
        <v>2022-26</v>
      </c>
      <c r="C239" s="277">
        <v>26107.323</v>
      </c>
      <c r="D239" s="22"/>
      <c r="E239" s="174">
        <v>64288.188000000002</v>
      </c>
      <c r="F239" s="174">
        <v>2.9137395915621509</v>
      </c>
      <c r="G239" s="22"/>
      <c r="H239" s="266"/>
      <c r="J239" s="296" t="s">
        <v>1</v>
      </c>
      <c r="K239" s="270" t="str">
        <f>$C$85</f>
        <v>2022-26</v>
      </c>
      <c r="L239" s="277">
        <v>25753.39</v>
      </c>
      <c r="M239" s="22"/>
      <c r="N239" s="176">
        <v>65655.608999999997</v>
      </c>
      <c r="O239" s="176">
        <v>2.8996443641346752</v>
      </c>
      <c r="P239" s="22"/>
      <c r="Q239" s="266"/>
    </row>
    <row r="240" spans="1:22" x14ac:dyDescent="0.2">
      <c r="B240" s="267" t="str">
        <f>$D$85</f>
        <v>2027-31</v>
      </c>
      <c r="C240" s="277">
        <v>25984.607</v>
      </c>
      <c r="D240" s="22"/>
      <c r="E240" s="174">
        <v>60880.436999999998</v>
      </c>
      <c r="F240" s="174">
        <v>3.0308522951791184</v>
      </c>
      <c r="G240" s="22"/>
      <c r="H240" s="266"/>
      <c r="J240" s="296"/>
      <c r="K240" s="270" t="str">
        <f>$D$85</f>
        <v>2027-31</v>
      </c>
      <c r="L240" s="277">
        <v>25881.866000000002</v>
      </c>
      <c r="M240" s="22"/>
      <c r="N240" s="176">
        <v>63175.498</v>
      </c>
      <c r="O240" s="176">
        <v>3.0119046702304386</v>
      </c>
      <c r="P240" s="22"/>
      <c r="Q240" s="266"/>
    </row>
    <row r="241" spans="2:17" x14ac:dyDescent="0.2">
      <c r="B241" s="267" t="str">
        <f>$E$85</f>
        <v>2032-36</v>
      </c>
      <c r="C241" s="277">
        <v>25598.757000000001</v>
      </c>
      <c r="D241" s="22"/>
      <c r="E241" s="174">
        <v>57183.998</v>
      </c>
      <c r="F241" s="174">
        <v>3.2480805535721675</v>
      </c>
      <c r="G241" s="22"/>
      <c r="H241" s="266"/>
      <c r="J241" s="296"/>
      <c r="K241" s="270" t="str">
        <f>$E$85</f>
        <v>2032-36</v>
      </c>
      <c r="L241" s="277">
        <v>25523.295999999998</v>
      </c>
      <c r="M241" s="22"/>
      <c r="N241" s="176">
        <v>58968.720999999998</v>
      </c>
      <c r="O241" s="176">
        <v>3.2122379424741139</v>
      </c>
      <c r="P241" s="22"/>
      <c r="Q241" s="266"/>
    </row>
    <row r="242" spans="2:17" x14ac:dyDescent="0.2">
      <c r="B242" s="267" t="str">
        <f>$F$85</f>
        <v>2037-41</v>
      </c>
      <c r="C242" s="277">
        <v>25536.348000000002</v>
      </c>
      <c r="D242" s="22"/>
      <c r="E242" s="174">
        <v>53419.654000000002</v>
      </c>
      <c r="F242" s="174">
        <v>3.3996458328287473</v>
      </c>
      <c r="G242" s="22"/>
      <c r="H242" s="266"/>
      <c r="J242" s="296"/>
      <c r="K242" s="270" t="str">
        <f>$F$85</f>
        <v>2037-41</v>
      </c>
      <c r="L242" s="277">
        <v>25234.721000000001</v>
      </c>
      <c r="M242" s="22"/>
      <c r="N242" s="176">
        <v>56067.292000000001</v>
      </c>
      <c r="O242" s="176">
        <v>3.3911454384672584</v>
      </c>
      <c r="P242" s="22"/>
      <c r="Q242" s="266"/>
    </row>
    <row r="243" spans="2:17" x14ac:dyDescent="0.2">
      <c r="B243" s="267" t="str">
        <f>$G$85</f>
        <v>2042-46</v>
      </c>
      <c r="C243" s="277">
        <v>25510.934000000001</v>
      </c>
      <c r="D243" s="22"/>
      <c r="E243" s="174">
        <v>51008.98</v>
      </c>
      <c r="F243" s="174">
        <v>3.5037117242972431</v>
      </c>
      <c r="G243" s="22"/>
      <c r="H243" s="266"/>
      <c r="J243" s="296"/>
      <c r="K243" s="270" t="str">
        <f>$G$85</f>
        <v>2042-46</v>
      </c>
      <c r="L243" s="277">
        <v>25315.284</v>
      </c>
      <c r="M243" s="22"/>
      <c r="N243" s="176">
        <v>51895.749000000003</v>
      </c>
      <c r="O243" s="176">
        <v>3.5120251905338522</v>
      </c>
      <c r="P243" s="22"/>
      <c r="Q243" s="266"/>
    </row>
    <row r="244" spans="2:17" x14ac:dyDescent="0.2">
      <c r="B244" s="267" t="s">
        <v>2</v>
      </c>
      <c r="C244" s="295"/>
      <c r="D244" s="22"/>
      <c r="E244" s="175"/>
      <c r="F244" s="175"/>
      <c r="G244" s="22"/>
      <c r="H244" s="266"/>
      <c r="J244" s="296"/>
      <c r="K244" s="298"/>
      <c r="L244" s="295"/>
      <c r="M244" s="22"/>
      <c r="N244" s="177"/>
      <c r="O244" s="177"/>
      <c r="P244" s="22"/>
      <c r="Q244" s="266"/>
    </row>
    <row r="245" spans="2:17" x14ac:dyDescent="0.2">
      <c r="B245" s="267" t="str">
        <f>$C$85</f>
        <v>2022-26</v>
      </c>
      <c r="C245" s="277">
        <v>74166.104000000007</v>
      </c>
      <c r="D245" s="22"/>
      <c r="E245" s="174">
        <v>196335.52600000001</v>
      </c>
      <c r="F245" s="174">
        <v>1.796074905040997</v>
      </c>
      <c r="G245" s="22"/>
      <c r="H245" s="266"/>
      <c r="J245" s="296" t="s">
        <v>2</v>
      </c>
      <c r="K245" s="270" t="str">
        <f>$C$85</f>
        <v>2022-26</v>
      </c>
      <c r="L245" s="277">
        <v>76143.023000000001</v>
      </c>
      <c r="M245" s="22"/>
      <c r="N245" s="176">
        <v>188399.47</v>
      </c>
      <c r="O245" s="176">
        <v>1.9215139154333098</v>
      </c>
      <c r="P245" s="22"/>
      <c r="Q245" s="266"/>
    </row>
    <row r="246" spans="2:17" x14ac:dyDescent="0.2">
      <c r="B246" s="267" t="str">
        <f>$D$85</f>
        <v>2027-31</v>
      </c>
      <c r="C246" s="277">
        <v>68914.379000000001</v>
      </c>
      <c r="D246" s="22"/>
      <c r="E246" s="174">
        <v>198778.473</v>
      </c>
      <c r="F246" s="174">
        <v>1.8141140233263366</v>
      </c>
      <c r="G246" s="22"/>
      <c r="H246" s="266"/>
      <c r="J246" s="296"/>
      <c r="K246" s="270" t="str">
        <f>$D$85</f>
        <v>2027-31</v>
      </c>
      <c r="L246" s="277">
        <v>71232.543000000005</v>
      </c>
      <c r="M246" s="22"/>
      <c r="N246" s="176">
        <v>199914.87299999999</v>
      </c>
      <c r="O246" s="176">
        <v>1.8308296261856696</v>
      </c>
      <c r="P246" s="22"/>
      <c r="Q246" s="266"/>
    </row>
    <row r="247" spans="2:17" x14ac:dyDescent="0.2">
      <c r="B247" s="267" t="str">
        <f>$E$85</f>
        <v>2032-36</v>
      </c>
      <c r="C247" s="277">
        <v>65699.081999999995</v>
      </c>
      <c r="D247" s="22"/>
      <c r="E247" s="174">
        <v>192534.916</v>
      </c>
      <c r="F247" s="174">
        <v>1.9861302467045279</v>
      </c>
      <c r="G247" s="22"/>
      <c r="H247" s="266"/>
      <c r="J247" s="296"/>
      <c r="K247" s="270" t="str">
        <f>$E$85</f>
        <v>2032-36</v>
      </c>
      <c r="L247" s="277">
        <v>67067.562000000005</v>
      </c>
      <c r="M247" s="22"/>
      <c r="N247" s="176">
        <v>196407.39199999999</v>
      </c>
      <c r="O247" s="176">
        <v>1.9689827023066844</v>
      </c>
      <c r="P247" s="22"/>
      <c r="Q247" s="266"/>
    </row>
    <row r="248" spans="2:17" x14ac:dyDescent="0.2">
      <c r="B248" s="267" t="str">
        <f>$F$85</f>
        <v>2037-41</v>
      </c>
      <c r="C248" s="277">
        <v>65158.703000000001</v>
      </c>
      <c r="D248" s="22"/>
      <c r="E248" s="174">
        <v>182363.87400000001</v>
      </c>
      <c r="F248" s="174">
        <v>2.1241720526945809</v>
      </c>
      <c r="G248" s="22"/>
      <c r="H248" s="266"/>
      <c r="J248" s="296"/>
      <c r="K248" s="270" t="str">
        <f>$F$85</f>
        <v>2037-41</v>
      </c>
      <c r="L248" s="277">
        <v>64481.845999999998</v>
      </c>
      <c r="M248" s="22"/>
      <c r="N248" s="176">
        <v>190055.83600000001</v>
      </c>
      <c r="O248" s="176">
        <v>2.1480599572981798</v>
      </c>
      <c r="P248" s="22"/>
      <c r="Q248" s="266"/>
    </row>
    <row r="249" spans="2:17" x14ac:dyDescent="0.2">
      <c r="B249" s="267" t="str">
        <f>$G$85</f>
        <v>2042-46</v>
      </c>
      <c r="C249" s="277">
        <v>65577.790999999997</v>
      </c>
      <c r="D249" s="22"/>
      <c r="E249" s="174">
        <v>171933.459</v>
      </c>
      <c r="F249" s="174">
        <v>2.2421965645022155</v>
      </c>
      <c r="G249" s="22"/>
      <c r="H249" s="266"/>
      <c r="J249" s="296"/>
      <c r="K249" s="270" t="str">
        <f>$G$85</f>
        <v>2042-46</v>
      </c>
      <c r="L249" s="277">
        <v>65015.737999999998</v>
      </c>
      <c r="M249" s="22"/>
      <c r="N249" s="176">
        <v>176565.46900000001</v>
      </c>
      <c r="O249" s="176">
        <v>2.2941127506513559</v>
      </c>
      <c r="P249" s="22"/>
      <c r="Q249" s="266"/>
    </row>
    <row r="250" spans="2:17" x14ac:dyDescent="0.2">
      <c r="B250" s="267" t="s">
        <v>3</v>
      </c>
      <c r="C250" s="295"/>
      <c r="D250" s="22"/>
      <c r="E250" s="175"/>
      <c r="F250" s="175"/>
      <c r="G250" s="22"/>
      <c r="H250" s="266"/>
      <c r="J250" s="296"/>
      <c r="K250" s="298"/>
      <c r="L250" s="295"/>
      <c r="M250" s="22"/>
      <c r="N250" s="177"/>
      <c r="O250" s="177"/>
      <c r="P250" s="22"/>
      <c r="Q250" s="266"/>
    </row>
    <row r="251" spans="2:17" x14ac:dyDescent="0.2">
      <c r="B251" s="267" t="str">
        <f>$C$85</f>
        <v>2022-26</v>
      </c>
      <c r="C251" s="277">
        <v>18811.628000000001</v>
      </c>
      <c r="D251" s="22"/>
      <c r="E251" s="174">
        <v>19827.281999999999</v>
      </c>
      <c r="F251" s="174">
        <v>5.47</v>
      </c>
      <c r="G251" s="22"/>
      <c r="H251" s="266"/>
      <c r="J251" s="296" t="s">
        <v>3</v>
      </c>
      <c r="K251" s="270" t="str">
        <f>$C$85</f>
        <v>2022-26</v>
      </c>
      <c r="L251" s="277">
        <v>19950.887999999999</v>
      </c>
      <c r="M251" s="22"/>
      <c r="N251" s="176">
        <v>19841.859</v>
      </c>
      <c r="O251" s="176">
        <v>5.65</v>
      </c>
      <c r="P251" s="22"/>
      <c r="Q251" s="266"/>
    </row>
    <row r="252" spans="2:17" x14ac:dyDescent="0.2">
      <c r="B252" s="267" t="str">
        <f>$D$85</f>
        <v>2027-31</v>
      </c>
      <c r="C252" s="277">
        <v>17707.607</v>
      </c>
      <c r="D252" s="22"/>
      <c r="E252" s="174">
        <v>19089.103999999999</v>
      </c>
      <c r="F252" s="174">
        <v>5.6499999999999995</v>
      </c>
      <c r="G252" s="22"/>
      <c r="H252" s="266"/>
      <c r="J252" s="296"/>
      <c r="K252" s="270" t="str">
        <f>$D$85</f>
        <v>2027-31</v>
      </c>
      <c r="L252" s="277">
        <v>18262.306</v>
      </c>
      <c r="M252" s="22"/>
      <c r="N252" s="176">
        <v>19256.261999999999</v>
      </c>
      <c r="O252" s="176">
        <v>5.78</v>
      </c>
      <c r="P252" s="22"/>
      <c r="Q252" s="266"/>
    </row>
    <row r="253" spans="2:17" x14ac:dyDescent="0.2">
      <c r="B253" s="267" t="str">
        <f>$E$85</f>
        <v>2032-36</v>
      </c>
      <c r="C253" s="277">
        <v>16469.766</v>
      </c>
      <c r="D253" s="22"/>
      <c r="E253" s="174">
        <v>18863.812000000002</v>
      </c>
      <c r="F253" s="174">
        <v>5.7899999999999991</v>
      </c>
      <c r="G253" s="22"/>
      <c r="H253" s="266"/>
      <c r="J253" s="296"/>
      <c r="K253" s="270" t="str">
        <f>$E$85</f>
        <v>2032-36</v>
      </c>
      <c r="L253" s="277">
        <v>16837.151999999998</v>
      </c>
      <c r="M253" s="22"/>
      <c r="N253" s="176">
        <v>19043.851999999999</v>
      </c>
      <c r="O253" s="176">
        <v>5.84</v>
      </c>
      <c r="P253" s="22"/>
      <c r="Q253" s="266"/>
    </row>
    <row r="254" spans="2:17" x14ac:dyDescent="0.2">
      <c r="B254" s="267" t="str">
        <f>$F$85</f>
        <v>2037-41</v>
      </c>
      <c r="C254" s="277">
        <v>15655.102000000001</v>
      </c>
      <c r="D254" s="22"/>
      <c r="E254" s="174">
        <v>17878.045999999998</v>
      </c>
      <c r="F254" s="174">
        <v>5.92</v>
      </c>
      <c r="G254" s="22"/>
      <c r="H254" s="266"/>
      <c r="J254" s="296"/>
      <c r="K254" s="270" t="str">
        <f>$F$85</f>
        <v>2037-41</v>
      </c>
      <c r="L254" s="277">
        <v>15641.646000000001</v>
      </c>
      <c r="M254" s="22"/>
      <c r="N254" s="176">
        <v>18590.23</v>
      </c>
      <c r="O254" s="176">
        <v>5.99</v>
      </c>
      <c r="P254" s="22"/>
      <c r="Q254" s="266"/>
    </row>
    <row r="255" spans="2:17" x14ac:dyDescent="0.2">
      <c r="B255" s="267" t="str">
        <f>$G$85</f>
        <v>2042-46</v>
      </c>
      <c r="C255" s="277">
        <v>16694.455000000002</v>
      </c>
      <c r="D255" s="22"/>
      <c r="E255" s="174">
        <v>17189.601999999999</v>
      </c>
      <c r="F255" s="174">
        <v>5.8600000000000012</v>
      </c>
      <c r="G255" s="22"/>
      <c r="H255" s="266"/>
      <c r="J255" s="296"/>
      <c r="K255" s="270" t="str">
        <f>$G$85</f>
        <v>2042-46</v>
      </c>
      <c r="L255" s="277">
        <v>16426.919000000002</v>
      </c>
      <c r="M255" s="22"/>
      <c r="N255" s="176">
        <v>17537.151999999998</v>
      </c>
      <c r="O255" s="176">
        <v>6.14</v>
      </c>
      <c r="P255" s="22"/>
      <c r="Q255" s="266"/>
    </row>
    <row r="256" spans="2:17" x14ac:dyDescent="0.2">
      <c r="B256" s="267" t="s">
        <v>4</v>
      </c>
      <c r="C256" s="295"/>
      <c r="D256" s="22"/>
      <c r="E256" s="175"/>
      <c r="F256" s="175"/>
      <c r="G256" s="22"/>
      <c r="H256" s="266"/>
      <c r="J256" s="296"/>
      <c r="K256" s="298"/>
      <c r="L256" s="295"/>
      <c r="M256" s="22"/>
      <c r="N256" s="177"/>
      <c r="O256" s="177"/>
      <c r="P256" s="22"/>
      <c r="Q256" s="266"/>
    </row>
    <row r="257" spans="1:17" x14ac:dyDescent="0.2">
      <c r="B257" s="267" t="str">
        <f>$C$85</f>
        <v>2022-26</v>
      </c>
      <c r="C257" s="277">
        <v>119085.05499999999</v>
      </c>
      <c r="D257" s="22"/>
      <c r="E257" s="174">
        <v>280450.99599999998</v>
      </c>
      <c r="F257" s="174">
        <v>1.4753546525984997</v>
      </c>
      <c r="G257" s="22"/>
      <c r="H257" s="266"/>
      <c r="J257" s="296" t="s">
        <v>4</v>
      </c>
      <c r="K257" s="270" t="str">
        <f>$C$85</f>
        <v>2022-26</v>
      </c>
      <c r="L257" s="277">
        <v>121847.30100000001</v>
      </c>
      <c r="M257" s="22"/>
      <c r="N257" s="176">
        <v>273896.93800000002</v>
      </c>
      <c r="O257" s="176">
        <v>1.5484083168928382</v>
      </c>
      <c r="P257" s="22"/>
      <c r="Q257" s="266"/>
    </row>
    <row r="258" spans="1:17" x14ac:dyDescent="0.2">
      <c r="B258" s="267" t="str">
        <f>$D$85</f>
        <v>2027-31</v>
      </c>
      <c r="C258" s="277">
        <v>112606.59299999999</v>
      </c>
      <c r="D258" s="22"/>
      <c r="E258" s="174">
        <v>278748.01400000002</v>
      </c>
      <c r="F258" s="174">
        <v>1.5038179507916429</v>
      </c>
      <c r="G258" s="22"/>
      <c r="H258" s="266"/>
      <c r="J258" s="296"/>
      <c r="K258" s="270" t="str">
        <f>$D$85</f>
        <v>2027-31</v>
      </c>
      <c r="L258" s="277">
        <v>115218.398</v>
      </c>
      <c r="M258" s="22"/>
      <c r="N258" s="176">
        <v>282346.63299999997</v>
      </c>
      <c r="O258" s="176">
        <v>1.513271832193841</v>
      </c>
      <c r="P258" s="22"/>
      <c r="Q258" s="266"/>
    </row>
    <row r="259" spans="1:17" x14ac:dyDescent="0.2">
      <c r="B259" s="267" t="str">
        <f>$E$85</f>
        <v>2032-36</v>
      </c>
      <c r="C259" s="277">
        <v>107767.605</v>
      </c>
      <c r="D259" s="22"/>
      <c r="E259" s="174">
        <v>268582.72600000002</v>
      </c>
      <c r="F259" s="174">
        <v>1.6342357219221879</v>
      </c>
      <c r="G259" s="22"/>
      <c r="H259" s="266"/>
      <c r="J259" s="296"/>
      <c r="K259" s="270" t="str">
        <f>$E$85</f>
        <v>2032-36</v>
      </c>
      <c r="L259" s="277">
        <v>109389.43700000001</v>
      </c>
      <c r="M259" s="22"/>
      <c r="N259" s="176">
        <v>274419.96500000003</v>
      </c>
      <c r="O259" s="176">
        <v>1.6206971697526287</v>
      </c>
      <c r="P259" s="22"/>
      <c r="Q259" s="266"/>
    </row>
    <row r="260" spans="1:17" x14ac:dyDescent="0.2">
      <c r="B260" s="267" t="str">
        <f>$F$85</f>
        <v>2037-41</v>
      </c>
      <c r="C260" s="277">
        <v>106350.15300000001</v>
      </c>
      <c r="D260" s="22"/>
      <c r="E260" s="174">
        <v>253661.57399999999</v>
      </c>
      <c r="F260" s="174">
        <v>1.7374610274720645</v>
      </c>
      <c r="G260" s="22"/>
      <c r="H260" s="266"/>
      <c r="J260" s="296"/>
      <c r="K260" s="270" t="str">
        <f>$F$85</f>
        <v>2037-41</v>
      </c>
      <c r="L260" s="277">
        <v>106217.925</v>
      </c>
      <c r="M260" s="22"/>
      <c r="N260" s="176">
        <v>264713.35800000001</v>
      </c>
      <c r="O260" s="176">
        <v>1.752527940746635</v>
      </c>
      <c r="P260" s="22"/>
      <c r="Q260" s="266"/>
    </row>
    <row r="261" spans="1:17" x14ac:dyDescent="0.2">
      <c r="B261" s="267" t="str">
        <f>$G$85</f>
        <v>2042-46</v>
      </c>
      <c r="C261" s="277">
        <v>107783.18</v>
      </c>
      <c r="D261" s="22"/>
      <c r="E261" s="174">
        <v>240132.041</v>
      </c>
      <c r="F261" s="174">
        <v>1.8185725877815468</v>
      </c>
      <c r="G261" s="22"/>
      <c r="H261" s="266"/>
      <c r="J261" s="296"/>
      <c r="K261" s="270" t="str">
        <f>$G$85</f>
        <v>2042-46</v>
      </c>
      <c r="L261" s="277">
        <v>106314.26300000001</v>
      </c>
      <c r="M261" s="22"/>
      <c r="N261" s="176">
        <v>245998.37</v>
      </c>
      <c r="O261" s="176">
        <v>1.8579069924579339</v>
      </c>
      <c r="P261" s="22"/>
      <c r="Q261" s="266"/>
    </row>
    <row r="262" spans="1:17" x14ac:dyDescent="0.2">
      <c r="B262" s="559" t="s">
        <v>229</v>
      </c>
      <c r="C262" s="560"/>
      <c r="D262" s="421" t="s">
        <v>257</v>
      </c>
      <c r="E262" s="422"/>
      <c r="F262" s="420"/>
      <c r="G262" s="415"/>
      <c r="H262" s="417"/>
      <c r="I262" s="59"/>
      <c r="J262" s="559" t="s">
        <v>229</v>
      </c>
      <c r="K262" s="560"/>
      <c r="L262" s="421" t="s">
        <v>257</v>
      </c>
      <c r="M262" s="411"/>
      <c r="N262" s="423"/>
      <c r="O262" s="423"/>
      <c r="P262" s="415"/>
      <c r="Q262" s="263"/>
    </row>
    <row r="263" spans="1:17" x14ac:dyDescent="0.2">
      <c r="B263" s="561" t="s">
        <v>230</v>
      </c>
      <c r="C263" s="562"/>
      <c r="D263" s="500" t="s">
        <v>257</v>
      </c>
      <c r="E263" s="424"/>
      <c r="F263" s="290"/>
      <c r="G263" s="257"/>
      <c r="H263" s="258"/>
      <c r="I263" s="59"/>
      <c r="J263" s="561" t="s">
        <v>230</v>
      </c>
      <c r="K263" s="562"/>
      <c r="L263" s="500" t="s">
        <v>257</v>
      </c>
      <c r="M263" s="413"/>
      <c r="N263" s="299"/>
      <c r="O263" s="299"/>
      <c r="P263" s="283"/>
      <c r="Q263" s="284"/>
    </row>
    <row r="264" spans="1:17" x14ac:dyDescent="0.2">
      <c r="C264" s="56"/>
      <c r="E264" s="56"/>
      <c r="J264" s="123"/>
    </row>
    <row r="265" spans="1:17" x14ac:dyDescent="0.2">
      <c r="C265" s="56"/>
      <c r="E265" s="56"/>
      <c r="J265" s="123"/>
    </row>
    <row r="266" spans="1:17" x14ac:dyDescent="0.2">
      <c r="C266" s="56"/>
      <c r="E266" s="56"/>
    </row>
    <row r="267" spans="1:17" x14ac:dyDescent="0.2">
      <c r="B267" s="261" t="str">
        <f>Index!B16</f>
        <v>Table 10  25-year forecast of coniferous net increment; average annual volumes within periods</v>
      </c>
      <c r="C267" s="262"/>
      <c r="D267" s="262"/>
      <c r="E267" s="262"/>
      <c r="F267" s="262"/>
      <c r="G267" s="262"/>
      <c r="H267" s="263"/>
    </row>
    <row r="268" spans="1:17" x14ac:dyDescent="0.2">
      <c r="B268" s="305" t="str">
        <f>Index!B25</f>
        <v>Figure 5  25-year forecast of average annual coniferous net increment</v>
      </c>
      <c r="C268" s="22"/>
      <c r="D268" s="22"/>
      <c r="E268" s="22"/>
      <c r="F268" s="22"/>
      <c r="G268" s="22"/>
      <c r="H268" s="266"/>
    </row>
    <row r="269" spans="1:17" x14ac:dyDescent="0.2">
      <c r="B269" s="305" t="str">
        <f>Index!B26</f>
        <v>Figure 6  25-year summary of softwood standing volume, increment and availability by country - GB Public Forest Estate</v>
      </c>
      <c r="C269" s="22"/>
      <c r="D269" s="22"/>
      <c r="E269" s="22"/>
      <c r="F269" s="22"/>
      <c r="G269" s="22"/>
      <c r="H269" s="292" t="str">
        <f>P231</f>
        <v>(FE/FLS/NRW)</v>
      </c>
    </row>
    <row r="270" spans="1:17" x14ac:dyDescent="0.2">
      <c r="B270" s="305" t="str">
        <f>Index!B27</f>
        <v>Figure 7  25-year summary of softwood standing volume, increment and availability by country - Private Sector</v>
      </c>
      <c r="C270" s="22"/>
      <c r="D270" s="22"/>
      <c r="E270" s="22"/>
      <c r="F270" s="22"/>
      <c r="G270" s="22"/>
      <c r="H270" s="292" t="str">
        <f>P232</f>
        <v>(Private Sector)</v>
      </c>
    </row>
    <row r="271" spans="1:17" x14ac:dyDescent="0.2">
      <c r="B271" s="318" t="s">
        <v>218</v>
      </c>
      <c r="C271" s="22"/>
      <c r="D271" s="22"/>
      <c r="E271" s="22"/>
      <c r="F271" s="22"/>
      <c r="G271" s="22"/>
      <c r="H271" s="266"/>
    </row>
    <row r="272" spans="1:17" x14ac:dyDescent="0.2">
      <c r="A272" s="57"/>
      <c r="B272" s="267" t="s">
        <v>10</v>
      </c>
      <c r="C272" s="56" t="str">
        <f>C236</f>
        <v>FE/FLS/NRW</v>
      </c>
      <c r="D272" s="56"/>
      <c r="E272" s="56" t="str">
        <f>E236</f>
        <v>Private Sector</v>
      </c>
      <c r="F272" s="56"/>
      <c r="G272" s="22"/>
      <c r="H272" s="266"/>
    </row>
    <row r="273" spans="2:8" x14ac:dyDescent="0.2">
      <c r="B273" s="267"/>
      <c r="C273" s="56" t="s">
        <v>39</v>
      </c>
      <c r="D273" s="56"/>
      <c r="E273" s="56" t="s">
        <v>39</v>
      </c>
      <c r="F273" s="56" t="s">
        <v>12</v>
      </c>
      <c r="G273" s="22"/>
      <c r="H273" s="266"/>
    </row>
    <row r="274" spans="2:8" x14ac:dyDescent="0.2">
      <c r="B274" s="267" t="s">
        <v>1</v>
      </c>
      <c r="C274" s="22"/>
      <c r="D274" s="22"/>
      <c r="E274" s="22"/>
      <c r="F274" s="22"/>
      <c r="G274" s="22"/>
      <c r="H274" s="266"/>
    </row>
    <row r="275" spans="2:8" x14ac:dyDescent="0.2">
      <c r="B275" s="267" t="str">
        <f>$C$85</f>
        <v>2022-26</v>
      </c>
      <c r="C275" s="277">
        <v>1193.1079999999999</v>
      </c>
      <c r="D275" s="22"/>
      <c r="E275" s="174">
        <v>2073.7600000000002</v>
      </c>
      <c r="F275" s="174">
        <v>3.1313589316841672</v>
      </c>
      <c r="G275" s="22"/>
      <c r="H275" s="266"/>
    </row>
    <row r="276" spans="2:8" x14ac:dyDescent="0.2">
      <c r="B276" s="267" t="str">
        <f>$D$85</f>
        <v>2027-31</v>
      </c>
      <c r="C276" s="277">
        <v>1118.5160000000001</v>
      </c>
      <c r="D276" s="22"/>
      <c r="E276" s="174">
        <v>1913.183</v>
      </c>
      <c r="F276" s="174">
        <v>3.1444591257563785</v>
      </c>
      <c r="G276" s="22"/>
      <c r="H276" s="266"/>
    </row>
    <row r="277" spans="2:8" x14ac:dyDescent="0.2">
      <c r="B277" s="267" t="str">
        <f>$E$85</f>
        <v>2032-36</v>
      </c>
      <c r="C277" s="277">
        <v>1071.8689999999999</v>
      </c>
      <c r="D277" s="22"/>
      <c r="E277" s="174">
        <v>1738.4010000000001</v>
      </c>
      <c r="F277" s="174">
        <v>3.189897891001761</v>
      </c>
      <c r="G277" s="22"/>
      <c r="H277" s="266"/>
    </row>
    <row r="278" spans="2:8" x14ac:dyDescent="0.2">
      <c r="B278" s="267" t="str">
        <f>$F$85</f>
        <v>2037-41</v>
      </c>
      <c r="C278" s="277">
        <v>1048.723</v>
      </c>
      <c r="D278" s="22"/>
      <c r="E278" s="174">
        <v>1660.3610000000001</v>
      </c>
      <c r="F278" s="174">
        <v>3.1106737780446267</v>
      </c>
      <c r="G278" s="22"/>
      <c r="H278" s="266"/>
    </row>
    <row r="279" spans="2:8" x14ac:dyDescent="0.2">
      <c r="B279" s="267" t="str">
        <f>$G$85</f>
        <v>2042-46</v>
      </c>
      <c r="C279" s="277">
        <v>1051.6569999999999</v>
      </c>
      <c r="D279" s="22"/>
      <c r="E279" s="174">
        <v>1670.5050000000001</v>
      </c>
      <c r="F279" s="174">
        <v>2.9810232689133649</v>
      </c>
      <c r="G279" s="22"/>
      <c r="H279" s="266"/>
    </row>
    <row r="280" spans="2:8" x14ac:dyDescent="0.2">
      <c r="B280" s="267" t="s">
        <v>2</v>
      </c>
      <c r="C280" s="295"/>
      <c r="D280" s="22"/>
      <c r="E280" s="175"/>
      <c r="F280" s="175"/>
      <c r="G280" s="22"/>
      <c r="H280" s="266"/>
    </row>
    <row r="281" spans="2:8" x14ac:dyDescent="0.2">
      <c r="B281" s="267" t="str">
        <f>$C$85</f>
        <v>2022-26</v>
      </c>
      <c r="C281" s="277">
        <v>2914.5610000000001</v>
      </c>
      <c r="D281" s="22"/>
      <c r="E281" s="174">
        <v>6157.3890000000001</v>
      </c>
      <c r="F281" s="174">
        <v>1.8062658134029304</v>
      </c>
      <c r="G281" s="22"/>
      <c r="H281" s="266"/>
    </row>
    <row r="282" spans="2:8" x14ac:dyDescent="0.2">
      <c r="B282" s="267" t="str">
        <f>$D$85</f>
        <v>2027-31</v>
      </c>
      <c r="C282" s="277">
        <v>2726.1970000000001</v>
      </c>
      <c r="D282" s="22"/>
      <c r="E282" s="174">
        <v>6317.8969999999999</v>
      </c>
      <c r="F282" s="174">
        <v>1.8452376334026095</v>
      </c>
      <c r="G282" s="22"/>
      <c r="H282" s="266"/>
    </row>
    <row r="283" spans="2:8" x14ac:dyDescent="0.2">
      <c r="B283" s="267" t="str">
        <f>$E$85</f>
        <v>2032-36</v>
      </c>
      <c r="C283" s="277">
        <v>2690.848</v>
      </c>
      <c r="D283" s="22"/>
      <c r="E283" s="174">
        <v>6083.7910000000002</v>
      </c>
      <c r="F283" s="174">
        <v>1.9421599930390727</v>
      </c>
      <c r="G283" s="22"/>
      <c r="H283" s="266"/>
    </row>
    <row r="284" spans="2:8" x14ac:dyDescent="0.2">
      <c r="B284" s="267" t="str">
        <f>$F$85</f>
        <v>2037-41</v>
      </c>
      <c r="C284" s="277">
        <v>2820.1320000000001</v>
      </c>
      <c r="D284" s="22"/>
      <c r="E284" s="174">
        <v>5723.1229999999996</v>
      </c>
      <c r="F284" s="174">
        <v>2.0298628408032706</v>
      </c>
      <c r="G284" s="22"/>
      <c r="H284" s="266"/>
    </row>
    <row r="285" spans="2:8" x14ac:dyDescent="0.2">
      <c r="B285" s="267" t="str">
        <f>$G$85</f>
        <v>2042-46</v>
      </c>
      <c r="C285" s="277">
        <v>2889.13</v>
      </c>
      <c r="D285" s="22"/>
      <c r="E285" s="174">
        <v>5418.7849999999999</v>
      </c>
      <c r="F285" s="174">
        <v>2.1178832688960623</v>
      </c>
      <c r="G285" s="22"/>
      <c r="H285" s="266"/>
    </row>
    <row r="286" spans="2:8" x14ac:dyDescent="0.2">
      <c r="B286" s="267" t="s">
        <v>3</v>
      </c>
      <c r="C286" s="295"/>
      <c r="D286" s="22"/>
      <c r="E286" s="175"/>
      <c r="F286" s="175"/>
      <c r="G286" s="22"/>
      <c r="H286" s="266"/>
    </row>
    <row r="287" spans="2:8" x14ac:dyDescent="0.2">
      <c r="B287" s="267" t="str">
        <f>$C$85</f>
        <v>2022-26</v>
      </c>
      <c r="C287" s="277">
        <v>722.91300000000001</v>
      </c>
      <c r="D287" s="22"/>
      <c r="E287" s="174">
        <v>725.99300000000005</v>
      </c>
      <c r="F287" s="174">
        <v>4.88</v>
      </c>
      <c r="G287" s="22"/>
      <c r="H287" s="266"/>
    </row>
    <row r="288" spans="2:8" x14ac:dyDescent="0.2">
      <c r="B288" s="267" t="str">
        <f>$D$85</f>
        <v>2027-31</v>
      </c>
      <c r="C288" s="277">
        <v>786.19200000000001</v>
      </c>
      <c r="D288" s="22"/>
      <c r="E288" s="174">
        <v>714.32600000000002</v>
      </c>
      <c r="F288" s="174">
        <v>4.6100000000000003</v>
      </c>
      <c r="G288" s="22"/>
      <c r="H288" s="266"/>
    </row>
    <row r="289" spans="1:8" x14ac:dyDescent="0.2">
      <c r="B289" s="267" t="str">
        <f>$E$85</f>
        <v>2032-36</v>
      </c>
      <c r="C289" s="277">
        <v>740.11500000000001</v>
      </c>
      <c r="D289" s="22"/>
      <c r="E289" s="174">
        <v>682.678</v>
      </c>
      <c r="F289" s="174">
        <v>4.1900000000000004</v>
      </c>
      <c r="G289" s="22"/>
      <c r="H289" s="266"/>
    </row>
    <row r="290" spans="1:8" x14ac:dyDescent="0.2">
      <c r="B290" s="267" t="str">
        <f>$F$85</f>
        <v>2037-41</v>
      </c>
      <c r="C290" s="277">
        <v>711.83</v>
      </c>
      <c r="D290" s="22"/>
      <c r="E290" s="174">
        <v>659.47400000000005</v>
      </c>
      <c r="F290" s="174">
        <v>4.01</v>
      </c>
      <c r="G290" s="22"/>
      <c r="H290" s="266"/>
    </row>
    <row r="291" spans="1:8" x14ac:dyDescent="0.2">
      <c r="B291" s="267" t="str">
        <f>$G$85</f>
        <v>2042-46</v>
      </c>
      <c r="C291" s="277">
        <v>739.96799999999996</v>
      </c>
      <c r="D291" s="22"/>
      <c r="E291" s="174">
        <v>651.02300000000002</v>
      </c>
      <c r="F291" s="174">
        <v>3.7800000000000002</v>
      </c>
      <c r="G291" s="22"/>
      <c r="H291" s="266"/>
    </row>
    <row r="292" spans="1:8" x14ac:dyDescent="0.2">
      <c r="B292" s="267" t="s">
        <v>4</v>
      </c>
      <c r="C292" s="295"/>
      <c r="D292" s="22"/>
      <c r="E292" s="175"/>
      <c r="F292" s="175"/>
      <c r="G292" s="22"/>
      <c r="H292" s="266"/>
    </row>
    <row r="293" spans="1:8" x14ac:dyDescent="0.2">
      <c r="B293" s="267" t="str">
        <f>$C$85</f>
        <v>2022-26</v>
      </c>
      <c r="C293" s="277">
        <v>4830.5820000000003</v>
      </c>
      <c r="D293" s="22"/>
      <c r="E293" s="174">
        <v>8957.1419999999998</v>
      </c>
      <c r="F293" s="174">
        <v>1.498784377680314</v>
      </c>
      <c r="G293" s="22"/>
      <c r="H293" s="266"/>
    </row>
    <row r="294" spans="1:8" x14ac:dyDescent="0.2">
      <c r="B294" s="267" t="str">
        <f>$D$85</f>
        <v>2027-31</v>
      </c>
      <c r="C294" s="277">
        <v>4630.9049999999997</v>
      </c>
      <c r="D294" s="22"/>
      <c r="E294" s="174">
        <v>8945.4060000000009</v>
      </c>
      <c r="F294" s="174">
        <v>1.5174224952137907</v>
      </c>
      <c r="G294" s="22"/>
      <c r="H294" s="266"/>
    </row>
    <row r="295" spans="1:8" x14ac:dyDescent="0.2">
      <c r="B295" s="267" t="str">
        <f>$E$85</f>
        <v>2032-36</v>
      </c>
      <c r="C295" s="277">
        <v>4502.8320000000003</v>
      </c>
      <c r="D295" s="22"/>
      <c r="E295" s="174">
        <v>8504.8700000000008</v>
      </c>
      <c r="F295" s="174">
        <v>1.5786613036377368</v>
      </c>
      <c r="G295" s="22"/>
      <c r="H295" s="266"/>
    </row>
    <row r="296" spans="1:8" x14ac:dyDescent="0.2">
      <c r="B296" s="267" t="str">
        <f>$F$85</f>
        <v>2037-41</v>
      </c>
      <c r="C296" s="277">
        <v>4580.6850000000004</v>
      </c>
      <c r="D296" s="22"/>
      <c r="E296" s="174">
        <v>8042.9579999999996</v>
      </c>
      <c r="F296" s="174">
        <v>1.6176071995766834</v>
      </c>
      <c r="G296" s="22"/>
      <c r="H296" s="266"/>
    </row>
    <row r="297" spans="1:8" x14ac:dyDescent="0.2">
      <c r="B297" s="267" t="str">
        <f>$G$85</f>
        <v>2042-46</v>
      </c>
      <c r="C297" s="277">
        <v>4680.7550000000001</v>
      </c>
      <c r="D297" s="22"/>
      <c r="E297" s="174">
        <v>7740.3130000000001</v>
      </c>
      <c r="F297" s="174">
        <v>1.6510560772056055</v>
      </c>
      <c r="G297" s="22"/>
      <c r="H297" s="266"/>
    </row>
    <row r="298" spans="1:8" x14ac:dyDescent="0.2">
      <c r="B298" s="559" t="s">
        <v>229</v>
      </c>
      <c r="C298" s="560"/>
      <c r="D298" s="421" t="s">
        <v>257</v>
      </c>
      <c r="E298" s="422"/>
      <c r="F298" s="420"/>
      <c r="G298" s="262"/>
      <c r="H298" s="263"/>
    </row>
    <row r="299" spans="1:8" x14ac:dyDescent="0.2">
      <c r="B299" s="561" t="s">
        <v>230</v>
      </c>
      <c r="C299" s="562"/>
      <c r="D299" s="500" t="s">
        <v>257</v>
      </c>
      <c r="E299" s="413"/>
      <c r="F299" s="283"/>
      <c r="G299" s="283"/>
      <c r="H299" s="284"/>
    </row>
    <row r="300" spans="1:8" x14ac:dyDescent="0.2">
      <c r="B300" s="22"/>
      <c r="C300" s="22"/>
      <c r="D300" s="22"/>
      <c r="E300" s="22"/>
      <c r="F300" s="22"/>
      <c r="G300" s="22"/>
      <c r="H300" s="22"/>
    </row>
    <row r="303" spans="1:8" x14ac:dyDescent="0.2">
      <c r="A303"/>
      <c r="B303" s="319" t="str">
        <f>Index!B18</f>
        <v>Table 12  Coniferous mean yield classes for GB</v>
      </c>
      <c r="C303" s="262"/>
      <c r="D303" s="262"/>
      <c r="E303" s="262"/>
      <c r="F303" s="263"/>
    </row>
    <row r="304" spans="1:8" x14ac:dyDescent="0.2">
      <c r="B304" s="264"/>
      <c r="C304" s="22"/>
      <c r="D304" s="22"/>
      <c r="E304" s="22"/>
      <c r="F304" s="266"/>
    </row>
    <row r="305" spans="1:256" s="1" customFormat="1" x14ac:dyDescent="0.2">
      <c r="A305" s="15"/>
      <c r="B305" s="300"/>
      <c r="C305" s="269" t="str">
        <f>C272</f>
        <v>FE/FLS/NRW</v>
      </c>
      <c r="D305" s="269" t="str">
        <f>E272</f>
        <v>Private Sector</v>
      </c>
      <c r="E305" s="2"/>
      <c r="F305" s="301"/>
      <c r="G305" s="20"/>
      <c r="H305" s="20"/>
      <c r="I305" s="20"/>
      <c r="J305" s="20"/>
      <c r="K305" s="20"/>
      <c r="L305" s="20"/>
      <c r="M305" s="20"/>
      <c r="N305" s="21"/>
      <c r="O305" s="21"/>
      <c r="P305" s="21"/>
      <c r="Q305" s="21"/>
      <c r="R305" s="21"/>
      <c r="S305" s="21"/>
      <c r="T305" s="18"/>
      <c r="U305" s="18"/>
      <c r="V305" s="18"/>
      <c r="W305" s="21"/>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c r="CO305" s="20"/>
      <c r="CP305" s="20"/>
      <c r="CQ305" s="20"/>
      <c r="CR305" s="20"/>
      <c r="CS305" s="20"/>
      <c r="CT305" s="20"/>
      <c r="CU305" s="20"/>
      <c r="CV305" s="20"/>
      <c r="CW305" s="20"/>
      <c r="CX305" s="20"/>
      <c r="CY305" s="20"/>
      <c r="CZ305" s="20"/>
      <c r="DA305" s="20"/>
      <c r="DB305" s="20"/>
      <c r="DC305" s="20"/>
      <c r="DD305" s="20"/>
      <c r="DE305" s="20"/>
      <c r="DF305" s="20"/>
      <c r="DG305" s="20"/>
      <c r="DH305" s="20"/>
      <c r="DI305" s="20"/>
      <c r="DJ305" s="20"/>
      <c r="DK305" s="20"/>
      <c r="DL305" s="20"/>
      <c r="DM305" s="20"/>
      <c r="DN305" s="20"/>
      <c r="DO305" s="20"/>
      <c r="DP305" s="20"/>
      <c r="DQ305" s="20"/>
      <c r="DR305" s="20"/>
      <c r="DS305" s="20"/>
      <c r="DT305" s="20"/>
      <c r="DU305" s="20"/>
      <c r="DV305" s="20"/>
      <c r="DW305" s="20"/>
      <c r="DX305" s="20"/>
      <c r="DY305" s="20"/>
      <c r="DZ305" s="20"/>
      <c r="EA305" s="20"/>
      <c r="EB305" s="20"/>
      <c r="EC305" s="20"/>
      <c r="ED305" s="20"/>
      <c r="EE305" s="20"/>
      <c r="EF305" s="20"/>
      <c r="EG305" s="20"/>
      <c r="EH305" s="20"/>
      <c r="EI305" s="20"/>
      <c r="EJ305" s="20"/>
      <c r="EK305" s="20"/>
      <c r="EL305" s="20"/>
      <c r="EM305" s="20"/>
      <c r="EN305" s="20"/>
      <c r="EO305" s="20"/>
      <c r="EP305" s="20"/>
      <c r="EQ305" s="20"/>
      <c r="ER305" s="20"/>
      <c r="ES305" s="20"/>
      <c r="ET305" s="20"/>
      <c r="EU305" s="20"/>
      <c r="EV305" s="20"/>
      <c r="EW305" s="20"/>
      <c r="EX305" s="20"/>
      <c r="EY305" s="20"/>
      <c r="EZ305" s="20"/>
      <c r="FA305" s="20"/>
      <c r="FB305" s="20"/>
      <c r="FC305" s="20"/>
      <c r="FD305" s="20"/>
      <c r="FE305" s="20"/>
      <c r="FF305" s="20"/>
      <c r="FG305" s="20"/>
      <c r="FH305" s="20"/>
      <c r="FI305" s="20"/>
      <c r="FJ305" s="20"/>
      <c r="FK305" s="20"/>
      <c r="FL305" s="20"/>
      <c r="FM305" s="20"/>
      <c r="FN305" s="20"/>
      <c r="FO305" s="20"/>
      <c r="FP305" s="20"/>
      <c r="FQ305" s="20"/>
      <c r="FR305" s="20"/>
      <c r="FS305" s="20"/>
      <c r="FT305" s="20"/>
      <c r="FU305" s="20"/>
      <c r="FV305" s="20"/>
      <c r="FW305" s="20"/>
      <c r="FX305" s="20"/>
      <c r="FY305" s="20"/>
      <c r="FZ305" s="20"/>
      <c r="GA305" s="20"/>
      <c r="GB305" s="20"/>
      <c r="GC305" s="20"/>
      <c r="GD305" s="20"/>
      <c r="GE305" s="20"/>
      <c r="GF305" s="20"/>
      <c r="GG305" s="20"/>
      <c r="GH305" s="20"/>
      <c r="GI305" s="20"/>
      <c r="GJ305" s="20"/>
      <c r="GK305" s="20"/>
      <c r="GL305" s="20"/>
      <c r="GM305" s="20"/>
      <c r="GN305" s="20"/>
      <c r="GO305" s="20"/>
      <c r="GP305" s="20"/>
      <c r="GQ305" s="20"/>
      <c r="GR305" s="20"/>
      <c r="GS305" s="20"/>
      <c r="GT305" s="20"/>
      <c r="GU305" s="20"/>
      <c r="GV305" s="20"/>
      <c r="GW305" s="20"/>
      <c r="GX305" s="20"/>
      <c r="GY305" s="20"/>
      <c r="GZ305" s="20"/>
      <c r="HA305" s="20"/>
      <c r="HB305" s="20"/>
      <c r="HC305" s="20"/>
      <c r="HD305" s="20"/>
      <c r="HE305" s="20"/>
      <c r="HF305" s="20"/>
      <c r="HG305" s="20"/>
      <c r="HH305" s="20"/>
      <c r="HI305" s="20"/>
      <c r="HJ305" s="20"/>
      <c r="HK305" s="20"/>
      <c r="HL305" s="20"/>
      <c r="HM305" s="20"/>
      <c r="HN305" s="20"/>
      <c r="HO305" s="20"/>
      <c r="HP305" s="20"/>
      <c r="HQ305" s="20"/>
      <c r="HR305" s="20"/>
      <c r="HS305" s="20"/>
      <c r="HT305" s="20"/>
      <c r="HU305" s="20"/>
      <c r="HV305" s="20"/>
      <c r="HW305" s="20"/>
      <c r="HX305" s="20"/>
      <c r="HY305" s="20"/>
      <c r="HZ305" s="20"/>
      <c r="IA305" s="20"/>
      <c r="IB305" s="20"/>
      <c r="IC305" s="20"/>
      <c r="ID305" s="20"/>
      <c r="IE305" s="20"/>
      <c r="IF305" s="20"/>
      <c r="IG305" s="20"/>
      <c r="IH305" s="20"/>
      <c r="II305" s="20"/>
      <c r="IJ305" s="20"/>
      <c r="IK305" s="20"/>
      <c r="IL305" s="20"/>
      <c r="IM305" s="20"/>
      <c r="IN305" s="20"/>
      <c r="IO305" s="20"/>
      <c r="IP305" s="20"/>
      <c r="IQ305" s="20"/>
      <c r="IR305" s="20"/>
      <c r="IS305" s="20"/>
      <c r="IT305" s="20"/>
      <c r="IU305" s="20"/>
      <c r="IV305" s="20"/>
    </row>
    <row r="306" spans="1:256" s="1" customFormat="1" x14ac:dyDescent="0.2">
      <c r="A306" s="15"/>
      <c r="B306" s="267" t="s">
        <v>1</v>
      </c>
      <c r="C306" s="302">
        <v>14.53</v>
      </c>
      <c r="D306" s="302">
        <v>15.19</v>
      </c>
      <c r="E306" s="2"/>
      <c r="F306" s="301"/>
      <c r="G306" s="20"/>
      <c r="H306" s="20"/>
      <c r="I306" s="20"/>
      <c r="J306" s="20"/>
      <c r="K306" s="20"/>
      <c r="L306" s="20"/>
      <c r="M306" s="20"/>
      <c r="N306" s="21"/>
      <c r="O306" s="21"/>
      <c r="P306" s="21"/>
      <c r="Q306" s="21"/>
      <c r="R306" s="21"/>
      <c r="S306" s="21"/>
      <c r="T306" s="21"/>
      <c r="U306" s="21"/>
      <c r="V306" s="21"/>
      <c r="W306" s="21"/>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c r="CO306" s="20"/>
      <c r="CP306" s="20"/>
      <c r="CQ306" s="20"/>
      <c r="CR306" s="20"/>
      <c r="CS306" s="20"/>
      <c r="CT306" s="20"/>
      <c r="CU306" s="20"/>
      <c r="CV306" s="20"/>
      <c r="CW306" s="20"/>
      <c r="CX306" s="20"/>
      <c r="CY306" s="20"/>
      <c r="CZ306" s="20"/>
      <c r="DA306" s="20"/>
      <c r="DB306" s="20"/>
      <c r="DC306" s="20"/>
      <c r="DD306" s="20"/>
      <c r="DE306" s="20"/>
      <c r="DF306" s="20"/>
      <c r="DG306" s="20"/>
      <c r="DH306" s="20"/>
      <c r="DI306" s="20"/>
      <c r="DJ306" s="20"/>
      <c r="DK306" s="20"/>
      <c r="DL306" s="20"/>
      <c r="DM306" s="20"/>
      <c r="DN306" s="20"/>
      <c r="DO306" s="20"/>
      <c r="DP306" s="20"/>
      <c r="DQ306" s="20"/>
      <c r="DR306" s="20"/>
      <c r="DS306" s="20"/>
      <c r="DT306" s="20"/>
      <c r="DU306" s="20"/>
      <c r="DV306" s="20"/>
      <c r="DW306" s="20"/>
      <c r="DX306" s="20"/>
      <c r="DY306" s="20"/>
      <c r="DZ306" s="20"/>
      <c r="EA306" s="20"/>
      <c r="EB306" s="20"/>
      <c r="EC306" s="20"/>
      <c r="ED306" s="20"/>
      <c r="EE306" s="20"/>
      <c r="EF306" s="20"/>
      <c r="EG306" s="20"/>
      <c r="EH306" s="20"/>
      <c r="EI306" s="20"/>
      <c r="EJ306" s="20"/>
      <c r="EK306" s="20"/>
      <c r="EL306" s="20"/>
      <c r="EM306" s="20"/>
      <c r="EN306" s="20"/>
      <c r="EO306" s="20"/>
      <c r="EP306" s="20"/>
      <c r="EQ306" s="20"/>
      <c r="ER306" s="20"/>
      <c r="ES306" s="20"/>
      <c r="ET306" s="20"/>
      <c r="EU306" s="20"/>
      <c r="EV306" s="20"/>
      <c r="EW306" s="20"/>
      <c r="EX306" s="20"/>
      <c r="EY306" s="20"/>
      <c r="EZ306" s="20"/>
      <c r="FA306" s="20"/>
      <c r="FB306" s="20"/>
      <c r="FC306" s="20"/>
      <c r="FD306" s="20"/>
      <c r="FE306" s="20"/>
      <c r="FF306" s="20"/>
      <c r="FG306" s="20"/>
      <c r="FH306" s="20"/>
      <c r="FI306" s="20"/>
      <c r="FJ306" s="20"/>
      <c r="FK306" s="20"/>
      <c r="FL306" s="20"/>
      <c r="FM306" s="20"/>
      <c r="FN306" s="20"/>
      <c r="FO306" s="20"/>
      <c r="FP306" s="20"/>
      <c r="FQ306" s="20"/>
      <c r="FR306" s="20"/>
      <c r="FS306" s="20"/>
      <c r="FT306" s="20"/>
      <c r="FU306" s="20"/>
      <c r="FV306" s="20"/>
      <c r="FW306" s="20"/>
      <c r="FX306" s="20"/>
      <c r="FY306" s="20"/>
      <c r="FZ306" s="20"/>
      <c r="GA306" s="20"/>
      <c r="GB306" s="20"/>
      <c r="GC306" s="20"/>
      <c r="GD306" s="20"/>
      <c r="GE306" s="20"/>
      <c r="GF306" s="20"/>
      <c r="GG306" s="20"/>
      <c r="GH306" s="20"/>
      <c r="GI306" s="20"/>
      <c r="GJ306" s="20"/>
      <c r="GK306" s="20"/>
      <c r="GL306" s="20"/>
      <c r="GM306" s="20"/>
      <c r="GN306" s="20"/>
      <c r="GO306" s="20"/>
      <c r="GP306" s="20"/>
      <c r="GQ306" s="20"/>
      <c r="GR306" s="20"/>
      <c r="GS306" s="20"/>
      <c r="GT306" s="20"/>
      <c r="GU306" s="20"/>
      <c r="GV306" s="20"/>
      <c r="GW306" s="20"/>
      <c r="GX306" s="20"/>
      <c r="GY306" s="20"/>
      <c r="GZ306" s="20"/>
      <c r="HA306" s="20"/>
      <c r="HB306" s="20"/>
      <c r="HC306" s="20"/>
      <c r="HD306" s="20"/>
      <c r="HE306" s="20"/>
      <c r="HF306" s="20"/>
      <c r="HG306" s="20"/>
      <c r="HH306" s="20"/>
      <c r="HI306" s="20"/>
      <c r="HJ306" s="20"/>
      <c r="HK306" s="20"/>
      <c r="HL306" s="20"/>
      <c r="HM306" s="20"/>
      <c r="HN306" s="20"/>
      <c r="HO306" s="20"/>
      <c r="HP306" s="20"/>
      <c r="HQ306" s="20"/>
      <c r="HR306" s="20"/>
      <c r="HS306" s="20"/>
      <c r="HT306" s="20"/>
      <c r="HU306" s="20"/>
      <c r="HV306" s="20"/>
      <c r="HW306" s="20"/>
      <c r="HX306" s="20"/>
      <c r="HY306" s="20"/>
      <c r="HZ306" s="20"/>
      <c r="IA306" s="20"/>
      <c r="IB306" s="20"/>
      <c r="IC306" s="20"/>
      <c r="ID306" s="20"/>
      <c r="IE306" s="20"/>
      <c r="IF306" s="20"/>
      <c r="IG306" s="20"/>
      <c r="IH306" s="20"/>
      <c r="II306" s="20"/>
      <c r="IJ306" s="20"/>
      <c r="IK306" s="20"/>
      <c r="IL306" s="20"/>
      <c r="IM306" s="20"/>
      <c r="IN306" s="20"/>
      <c r="IO306" s="20"/>
      <c r="IP306" s="20"/>
      <c r="IQ306" s="20"/>
      <c r="IR306" s="20"/>
      <c r="IS306" s="20"/>
      <c r="IT306" s="20"/>
      <c r="IU306" s="20"/>
      <c r="IV306" s="20"/>
    </row>
    <row r="307" spans="1:256" s="1" customFormat="1" x14ac:dyDescent="0.2">
      <c r="A307" s="15"/>
      <c r="B307" s="267" t="s">
        <v>2</v>
      </c>
      <c r="C307" s="302">
        <v>13.53</v>
      </c>
      <c r="D307" s="302">
        <v>16.55</v>
      </c>
      <c r="E307" s="2"/>
      <c r="F307" s="301"/>
      <c r="G307" s="20"/>
      <c r="H307" s="20"/>
      <c r="I307" s="20"/>
      <c r="J307" s="20"/>
      <c r="K307" s="20"/>
      <c r="L307" s="20"/>
      <c r="M307" s="20"/>
      <c r="N307" s="21"/>
      <c r="O307" s="21"/>
      <c r="P307" s="21"/>
      <c r="Q307" s="21"/>
      <c r="R307" s="21"/>
      <c r="S307" s="21"/>
      <c r="T307" s="21"/>
      <c r="U307" s="21"/>
      <c r="V307" s="21"/>
      <c r="W307" s="21"/>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c r="CO307" s="20"/>
      <c r="CP307" s="20"/>
      <c r="CQ307" s="20"/>
      <c r="CR307" s="20"/>
      <c r="CS307" s="20"/>
      <c r="CT307" s="20"/>
      <c r="CU307" s="20"/>
      <c r="CV307" s="20"/>
      <c r="CW307" s="20"/>
      <c r="CX307" s="20"/>
      <c r="CY307" s="20"/>
      <c r="CZ307" s="20"/>
      <c r="DA307" s="20"/>
      <c r="DB307" s="20"/>
      <c r="DC307" s="20"/>
      <c r="DD307" s="20"/>
      <c r="DE307" s="20"/>
      <c r="DF307" s="20"/>
      <c r="DG307" s="20"/>
      <c r="DH307" s="20"/>
      <c r="DI307" s="20"/>
      <c r="DJ307" s="20"/>
      <c r="DK307" s="20"/>
      <c r="DL307" s="20"/>
      <c r="DM307" s="20"/>
      <c r="DN307" s="20"/>
      <c r="DO307" s="20"/>
      <c r="DP307" s="20"/>
      <c r="DQ307" s="20"/>
      <c r="DR307" s="20"/>
      <c r="DS307" s="20"/>
      <c r="DT307" s="20"/>
      <c r="DU307" s="20"/>
      <c r="DV307" s="20"/>
      <c r="DW307" s="20"/>
      <c r="DX307" s="20"/>
      <c r="DY307" s="20"/>
      <c r="DZ307" s="20"/>
      <c r="EA307" s="20"/>
      <c r="EB307" s="20"/>
      <c r="EC307" s="20"/>
      <c r="ED307" s="20"/>
      <c r="EE307" s="20"/>
      <c r="EF307" s="20"/>
      <c r="EG307" s="20"/>
      <c r="EH307" s="20"/>
      <c r="EI307" s="20"/>
      <c r="EJ307" s="20"/>
      <c r="EK307" s="20"/>
      <c r="EL307" s="20"/>
      <c r="EM307" s="20"/>
      <c r="EN307" s="20"/>
      <c r="EO307" s="20"/>
      <c r="EP307" s="20"/>
      <c r="EQ307" s="20"/>
      <c r="ER307" s="20"/>
      <c r="ES307" s="20"/>
      <c r="ET307" s="20"/>
      <c r="EU307" s="20"/>
      <c r="EV307" s="20"/>
      <c r="EW307" s="20"/>
      <c r="EX307" s="20"/>
      <c r="EY307" s="20"/>
      <c r="EZ307" s="20"/>
      <c r="FA307" s="20"/>
      <c r="FB307" s="20"/>
      <c r="FC307" s="20"/>
      <c r="FD307" s="20"/>
      <c r="FE307" s="20"/>
      <c r="FF307" s="20"/>
      <c r="FG307" s="20"/>
      <c r="FH307" s="20"/>
      <c r="FI307" s="20"/>
      <c r="FJ307" s="20"/>
      <c r="FK307" s="20"/>
      <c r="FL307" s="20"/>
      <c r="FM307" s="20"/>
      <c r="FN307" s="20"/>
      <c r="FO307" s="20"/>
      <c r="FP307" s="20"/>
      <c r="FQ307" s="20"/>
      <c r="FR307" s="20"/>
      <c r="FS307" s="20"/>
      <c r="FT307" s="20"/>
      <c r="FU307" s="20"/>
      <c r="FV307" s="20"/>
      <c r="FW307" s="20"/>
      <c r="FX307" s="20"/>
      <c r="FY307" s="20"/>
      <c r="FZ307" s="20"/>
      <c r="GA307" s="20"/>
      <c r="GB307" s="20"/>
      <c r="GC307" s="20"/>
      <c r="GD307" s="20"/>
      <c r="GE307" s="20"/>
      <c r="GF307" s="20"/>
      <c r="GG307" s="20"/>
      <c r="GH307" s="20"/>
      <c r="GI307" s="20"/>
      <c r="GJ307" s="20"/>
      <c r="GK307" s="20"/>
      <c r="GL307" s="20"/>
      <c r="GM307" s="20"/>
      <c r="GN307" s="20"/>
      <c r="GO307" s="20"/>
      <c r="GP307" s="20"/>
      <c r="GQ307" s="20"/>
      <c r="GR307" s="20"/>
      <c r="GS307" s="20"/>
      <c r="GT307" s="20"/>
      <c r="GU307" s="20"/>
      <c r="GV307" s="20"/>
      <c r="GW307" s="20"/>
      <c r="GX307" s="20"/>
      <c r="GY307" s="20"/>
      <c r="GZ307" s="20"/>
      <c r="HA307" s="20"/>
      <c r="HB307" s="20"/>
      <c r="HC307" s="20"/>
      <c r="HD307" s="20"/>
      <c r="HE307" s="20"/>
      <c r="HF307" s="20"/>
      <c r="HG307" s="20"/>
      <c r="HH307" s="20"/>
      <c r="HI307" s="20"/>
      <c r="HJ307" s="20"/>
      <c r="HK307" s="20"/>
      <c r="HL307" s="20"/>
      <c r="HM307" s="20"/>
      <c r="HN307" s="20"/>
      <c r="HO307" s="20"/>
      <c r="HP307" s="20"/>
      <c r="HQ307" s="20"/>
      <c r="HR307" s="20"/>
      <c r="HS307" s="20"/>
      <c r="HT307" s="20"/>
      <c r="HU307" s="20"/>
      <c r="HV307" s="20"/>
      <c r="HW307" s="20"/>
      <c r="HX307" s="20"/>
      <c r="HY307" s="20"/>
      <c r="HZ307" s="20"/>
      <c r="IA307" s="20"/>
      <c r="IB307" s="20"/>
      <c r="IC307" s="20"/>
      <c r="ID307" s="20"/>
      <c r="IE307" s="20"/>
      <c r="IF307" s="20"/>
      <c r="IG307" s="20"/>
      <c r="IH307" s="20"/>
      <c r="II307" s="20"/>
      <c r="IJ307" s="20"/>
      <c r="IK307" s="20"/>
      <c r="IL307" s="20"/>
      <c r="IM307" s="20"/>
      <c r="IN307" s="20"/>
      <c r="IO307" s="20"/>
      <c r="IP307" s="20"/>
      <c r="IQ307" s="20"/>
      <c r="IR307" s="20"/>
      <c r="IS307" s="20"/>
      <c r="IT307" s="20"/>
      <c r="IU307" s="20"/>
      <c r="IV307" s="20"/>
    </row>
    <row r="308" spans="1:256" x14ac:dyDescent="0.2">
      <c r="A308" s="15"/>
      <c r="B308" s="267" t="s">
        <v>3</v>
      </c>
      <c r="C308" s="303">
        <v>15.87</v>
      </c>
      <c r="D308" s="303">
        <v>17.03</v>
      </c>
      <c r="E308" s="22"/>
      <c r="F308" s="266"/>
      <c r="G308" s="15"/>
      <c r="O308" s="24"/>
      <c r="T308" s="21"/>
      <c r="U308" s="21"/>
      <c r="V308" s="21"/>
    </row>
    <row r="309" spans="1:256" x14ac:dyDescent="0.2">
      <c r="A309" s="15"/>
      <c r="B309" s="267" t="s">
        <v>4</v>
      </c>
      <c r="C309" s="304">
        <v>14.11</v>
      </c>
      <c r="D309" s="304">
        <v>16.29</v>
      </c>
      <c r="E309" s="22"/>
      <c r="F309" s="266"/>
      <c r="O309" s="24"/>
    </row>
    <row r="310" spans="1:256" x14ac:dyDescent="0.2">
      <c r="A310" s="15"/>
      <c r="B310" s="559" t="s">
        <v>229</v>
      </c>
      <c r="C310" s="560"/>
      <c r="D310" s="501">
        <v>44733</v>
      </c>
      <c r="E310" s="503" t="s">
        <v>261</v>
      </c>
      <c r="F310" s="263"/>
      <c r="O310" s="24"/>
    </row>
    <row r="311" spans="1:256" x14ac:dyDescent="0.2">
      <c r="A311" s="15"/>
      <c r="B311" s="561" t="s">
        <v>230</v>
      </c>
      <c r="C311" s="562"/>
      <c r="D311" s="502">
        <v>44733</v>
      </c>
      <c r="E311" s="504" t="s">
        <v>261</v>
      </c>
      <c r="F311" s="284"/>
      <c r="O311" s="24"/>
    </row>
    <row r="312" spans="1:256" x14ac:dyDescent="0.2">
      <c r="A312" s="15"/>
      <c r="G312" s="15"/>
      <c r="O312" s="24"/>
    </row>
    <row r="313" spans="1:256" x14ac:dyDescent="0.2">
      <c r="O313" s="24"/>
    </row>
    <row r="314" spans="1:256" x14ac:dyDescent="0.2">
      <c r="O314" s="24"/>
    </row>
    <row r="315" spans="1:256" x14ac:dyDescent="0.2">
      <c r="O315" s="24"/>
    </row>
    <row r="316" spans="1:256" x14ac:dyDescent="0.2">
      <c r="B316" s="261" t="str">
        <f>Index!B29</f>
        <v>Figure 9  Actual production of softwood timber volume and forecast of softwood timber availability for GB</v>
      </c>
      <c r="C316" s="262"/>
      <c r="D316" s="262"/>
      <c r="E316" s="262"/>
      <c r="F316" s="262"/>
      <c r="G316" s="262"/>
      <c r="H316" s="262"/>
      <c r="I316" s="262"/>
      <c r="J316" s="262"/>
      <c r="K316" s="262"/>
      <c r="L316" s="263"/>
      <c r="O316" s="22"/>
      <c r="P316" s="22"/>
      <c r="Q316" s="22"/>
      <c r="R316" s="22"/>
      <c r="S316" s="22"/>
      <c r="W316" s="23"/>
      <c r="X316" s="23"/>
      <c r="Y316" s="23"/>
      <c r="Z316" s="23"/>
      <c r="AA316" s="23"/>
      <c r="AB316" s="23"/>
      <c r="AC316" s="23"/>
      <c r="AD316" s="23"/>
    </row>
    <row r="317" spans="1:256" x14ac:dyDescent="0.2">
      <c r="B317" s="305" t="s">
        <v>49</v>
      </c>
      <c r="C317" s="22"/>
      <c r="D317" s="22"/>
      <c r="E317" s="22"/>
      <c r="F317" s="22"/>
      <c r="G317" s="22"/>
      <c r="H317" s="22"/>
      <c r="I317" s="22"/>
      <c r="J317" s="22"/>
      <c r="K317" s="22"/>
      <c r="L317" s="266"/>
      <c r="T317" s="22"/>
      <c r="U317" s="22"/>
      <c r="V317" s="22"/>
    </row>
    <row r="318" spans="1:256" x14ac:dyDescent="0.2">
      <c r="B318" s="264"/>
      <c r="C318" s="22"/>
      <c r="D318" s="22"/>
      <c r="E318" s="22"/>
      <c r="F318" s="22"/>
      <c r="G318" s="22"/>
      <c r="H318" s="22"/>
      <c r="I318" s="22"/>
      <c r="J318" s="22"/>
      <c r="K318" s="22"/>
      <c r="L318" s="266"/>
    </row>
    <row r="319" spans="1:256" x14ac:dyDescent="0.2">
      <c r="B319" s="264"/>
      <c r="C319" s="285" t="s">
        <v>207</v>
      </c>
      <c r="D319" s="270" t="s">
        <v>50</v>
      </c>
      <c r="E319" s="270" t="s">
        <v>134</v>
      </c>
      <c r="F319" s="270" t="s">
        <v>135</v>
      </c>
      <c r="G319" s="285" t="s">
        <v>208</v>
      </c>
      <c r="H319" s="270" t="s">
        <v>51</v>
      </c>
      <c r="I319" s="285" t="s">
        <v>206</v>
      </c>
      <c r="J319" s="285" t="s">
        <v>209</v>
      </c>
      <c r="K319" s="22"/>
      <c r="L319" s="266"/>
    </row>
    <row r="320" spans="1:256" x14ac:dyDescent="0.2">
      <c r="B320" s="267">
        <v>1979</v>
      </c>
      <c r="C320" s="506">
        <v>1090</v>
      </c>
      <c r="D320" s="506">
        <v>878.20479999999986</v>
      </c>
      <c r="E320" s="506">
        <v>2235</v>
      </c>
      <c r="F320" s="506">
        <v>2055.7975999999999</v>
      </c>
      <c r="G320" s="506">
        <f>C320+E320</f>
        <v>3325</v>
      </c>
      <c r="H320" s="506">
        <f>D320+F320</f>
        <v>2934.0023999999999</v>
      </c>
      <c r="I320" s="506">
        <v>1090</v>
      </c>
      <c r="J320" s="506">
        <f>E320+I320</f>
        <v>3325</v>
      </c>
      <c r="K320" s="22"/>
      <c r="L320" s="266"/>
    </row>
    <row r="321" spans="2:12" x14ac:dyDescent="0.2">
      <c r="B321" s="267">
        <v>1980</v>
      </c>
      <c r="C321" s="506">
        <v>1189</v>
      </c>
      <c r="D321" s="506">
        <v>888.18439999999998</v>
      </c>
      <c r="E321" s="506">
        <v>2365</v>
      </c>
      <c r="F321" s="506">
        <v>2405.0835999999999</v>
      </c>
      <c r="G321" s="506">
        <f t="shared" ref="G321:G362" si="10">C321+E321</f>
        <v>3554</v>
      </c>
      <c r="H321" s="506">
        <f t="shared" ref="H321:H362" si="11">D321+F321</f>
        <v>3293.268</v>
      </c>
      <c r="I321" s="506">
        <v>1189</v>
      </c>
      <c r="J321" s="506">
        <f t="shared" ref="J321:J362" si="12">E321+I321</f>
        <v>3554</v>
      </c>
      <c r="K321" s="22"/>
      <c r="L321" s="266"/>
    </row>
    <row r="322" spans="2:12" x14ac:dyDescent="0.2">
      <c r="B322" s="267">
        <v>1981</v>
      </c>
      <c r="C322" s="506">
        <v>1288</v>
      </c>
      <c r="D322" s="506">
        <v>728.51080000000002</v>
      </c>
      <c r="E322" s="506">
        <v>2495</v>
      </c>
      <c r="F322" s="506">
        <v>2524.8388</v>
      </c>
      <c r="G322" s="506">
        <f t="shared" si="10"/>
        <v>3783</v>
      </c>
      <c r="H322" s="506">
        <f t="shared" si="11"/>
        <v>3253.3496</v>
      </c>
      <c r="I322" s="506">
        <v>1288</v>
      </c>
      <c r="J322" s="506">
        <f t="shared" si="12"/>
        <v>3783</v>
      </c>
      <c r="K322" s="22"/>
      <c r="L322" s="266"/>
    </row>
    <row r="323" spans="2:12" x14ac:dyDescent="0.2">
      <c r="B323" s="267">
        <v>1982</v>
      </c>
      <c r="C323" s="506">
        <v>1387</v>
      </c>
      <c r="D323" s="506">
        <v>858.24559999999997</v>
      </c>
      <c r="E323" s="506">
        <v>2625</v>
      </c>
      <c r="F323" s="506">
        <v>2684.5124000000001</v>
      </c>
      <c r="G323" s="506">
        <f t="shared" si="10"/>
        <v>4012</v>
      </c>
      <c r="H323" s="506">
        <f t="shared" si="11"/>
        <v>3542.7579999999998</v>
      </c>
      <c r="I323" s="506">
        <v>1387</v>
      </c>
      <c r="J323" s="506">
        <f t="shared" si="12"/>
        <v>4012</v>
      </c>
      <c r="K323" s="22"/>
      <c r="L323" s="266"/>
    </row>
    <row r="324" spans="2:12" x14ac:dyDescent="0.2">
      <c r="B324" s="267">
        <v>1983</v>
      </c>
      <c r="C324" s="506">
        <v>1486</v>
      </c>
      <c r="D324" s="506">
        <v>938.08240000000012</v>
      </c>
      <c r="E324" s="506">
        <v>2755</v>
      </c>
      <c r="F324" s="506">
        <v>2764.3491999999997</v>
      </c>
      <c r="G324" s="506">
        <f t="shared" si="10"/>
        <v>4241</v>
      </c>
      <c r="H324" s="506">
        <f t="shared" si="11"/>
        <v>3702.4315999999999</v>
      </c>
      <c r="I324" s="506">
        <v>1486</v>
      </c>
      <c r="J324" s="506">
        <f t="shared" si="12"/>
        <v>4241</v>
      </c>
      <c r="K324" s="22"/>
      <c r="L324" s="266"/>
    </row>
    <row r="325" spans="2:12" x14ac:dyDescent="0.2">
      <c r="B325" s="267">
        <v>1984</v>
      </c>
      <c r="C325" s="506">
        <v>1585</v>
      </c>
      <c r="D325" s="506">
        <v>1107.7356</v>
      </c>
      <c r="E325" s="506">
        <v>2885</v>
      </c>
      <c r="F325" s="506">
        <v>2884.1043999999997</v>
      </c>
      <c r="G325" s="506">
        <f t="shared" si="10"/>
        <v>4470</v>
      </c>
      <c r="H325" s="506">
        <f t="shared" si="11"/>
        <v>3991.8399999999997</v>
      </c>
      <c r="I325" s="506">
        <v>1585</v>
      </c>
      <c r="J325" s="506">
        <f t="shared" si="12"/>
        <v>4470</v>
      </c>
      <c r="K325" s="22"/>
      <c r="L325" s="266"/>
    </row>
    <row r="326" spans="2:12" x14ac:dyDescent="0.2">
      <c r="B326" s="267">
        <v>1985</v>
      </c>
      <c r="C326" s="506">
        <v>1614</v>
      </c>
      <c r="D326" s="506">
        <v>1217.5111999999999</v>
      </c>
      <c r="E326" s="506">
        <v>2985</v>
      </c>
      <c r="F326" s="506">
        <v>2943.9819999999991</v>
      </c>
      <c r="G326" s="506">
        <f t="shared" si="10"/>
        <v>4599</v>
      </c>
      <c r="H326" s="506">
        <f t="shared" si="11"/>
        <v>4161.493199999999</v>
      </c>
      <c r="I326" s="506">
        <v>1614</v>
      </c>
      <c r="J326" s="506">
        <f t="shared" si="12"/>
        <v>4599</v>
      </c>
      <c r="K326" s="22"/>
      <c r="L326" s="266"/>
    </row>
    <row r="327" spans="2:12" x14ac:dyDescent="0.2">
      <c r="B327" s="267">
        <v>1986</v>
      </c>
      <c r="C327" s="506">
        <v>1643</v>
      </c>
      <c r="D327" s="506">
        <v>1337.2663999999997</v>
      </c>
      <c r="E327" s="506">
        <v>3085</v>
      </c>
      <c r="F327" s="506">
        <v>3143.5739999999996</v>
      </c>
      <c r="G327" s="506">
        <f t="shared" si="10"/>
        <v>4728</v>
      </c>
      <c r="H327" s="506">
        <f t="shared" si="11"/>
        <v>4480.8403999999991</v>
      </c>
      <c r="I327" s="506">
        <v>1643</v>
      </c>
      <c r="J327" s="506">
        <f t="shared" si="12"/>
        <v>4728</v>
      </c>
      <c r="K327" s="22"/>
      <c r="L327" s="266"/>
    </row>
    <row r="328" spans="2:12" x14ac:dyDescent="0.2">
      <c r="B328" s="267">
        <v>1987</v>
      </c>
      <c r="C328" s="506">
        <v>1672</v>
      </c>
      <c r="D328" s="506">
        <v>1626.6747999999995</v>
      </c>
      <c r="E328" s="506">
        <v>3185</v>
      </c>
      <c r="F328" s="506">
        <v>3333.1863999999996</v>
      </c>
      <c r="G328" s="506">
        <f t="shared" si="10"/>
        <v>4857</v>
      </c>
      <c r="H328" s="506">
        <f t="shared" si="11"/>
        <v>4959.8611999999994</v>
      </c>
      <c r="I328" s="506">
        <v>1672</v>
      </c>
      <c r="J328" s="506">
        <f t="shared" si="12"/>
        <v>4857</v>
      </c>
      <c r="K328" s="22"/>
      <c r="L328" s="266"/>
    </row>
    <row r="329" spans="2:12" x14ac:dyDescent="0.2">
      <c r="B329" s="267">
        <v>1988</v>
      </c>
      <c r="C329" s="506">
        <v>1701</v>
      </c>
      <c r="D329" s="506">
        <v>1916.0831999999998</v>
      </c>
      <c r="E329" s="506">
        <v>3285</v>
      </c>
      <c r="F329" s="506">
        <v>3323.2067999999995</v>
      </c>
      <c r="G329" s="506">
        <f t="shared" si="10"/>
        <v>4986</v>
      </c>
      <c r="H329" s="506">
        <f t="shared" si="11"/>
        <v>5239.2899999999991</v>
      </c>
      <c r="I329" s="506">
        <v>1701</v>
      </c>
      <c r="J329" s="506">
        <f t="shared" si="12"/>
        <v>4986</v>
      </c>
      <c r="K329" s="22"/>
      <c r="L329" s="266"/>
    </row>
    <row r="330" spans="2:12" x14ac:dyDescent="0.2">
      <c r="B330" s="267">
        <v>1989</v>
      </c>
      <c r="C330" s="506">
        <v>1730</v>
      </c>
      <c r="D330" s="506">
        <v>2255.3896</v>
      </c>
      <c r="E330" s="506">
        <v>3385</v>
      </c>
      <c r="F330" s="506">
        <v>3482.8803999999996</v>
      </c>
      <c r="G330" s="506">
        <f t="shared" si="10"/>
        <v>5115</v>
      </c>
      <c r="H330" s="506">
        <f t="shared" si="11"/>
        <v>5738.2699999999995</v>
      </c>
      <c r="I330" s="506">
        <v>1730</v>
      </c>
      <c r="J330" s="506">
        <f t="shared" si="12"/>
        <v>5115</v>
      </c>
      <c r="K330" s="22"/>
      <c r="L330" s="266"/>
    </row>
    <row r="331" spans="2:12" x14ac:dyDescent="0.2">
      <c r="B331" s="267">
        <v>1990</v>
      </c>
      <c r="C331" s="506">
        <v>1887.6</v>
      </c>
      <c r="D331" s="506">
        <v>2195.5119999999997</v>
      </c>
      <c r="E331" s="506">
        <v>3481.8</v>
      </c>
      <c r="F331" s="506">
        <v>3452.9415999999997</v>
      </c>
      <c r="G331" s="506">
        <f t="shared" si="10"/>
        <v>5369.4</v>
      </c>
      <c r="H331" s="506">
        <f t="shared" si="11"/>
        <v>5648.4535999999989</v>
      </c>
      <c r="I331" s="506">
        <v>1887.6</v>
      </c>
      <c r="J331" s="506">
        <f t="shared" si="12"/>
        <v>5369.4</v>
      </c>
      <c r="K331" s="22"/>
      <c r="L331" s="266"/>
    </row>
    <row r="332" spans="2:12" x14ac:dyDescent="0.2">
      <c r="B332" s="267">
        <v>1991</v>
      </c>
      <c r="C332" s="506">
        <v>2045.2</v>
      </c>
      <c r="D332" s="506">
        <v>1975.9607999999998</v>
      </c>
      <c r="E332" s="506">
        <v>3578.6</v>
      </c>
      <c r="F332" s="506">
        <v>3752.3295999999991</v>
      </c>
      <c r="G332" s="506">
        <f t="shared" si="10"/>
        <v>5623.8</v>
      </c>
      <c r="H332" s="506">
        <f t="shared" si="11"/>
        <v>5728.290399999999</v>
      </c>
      <c r="I332" s="506">
        <v>2045.2</v>
      </c>
      <c r="J332" s="506">
        <f t="shared" si="12"/>
        <v>5623.8</v>
      </c>
      <c r="K332" s="22"/>
      <c r="L332" s="266"/>
    </row>
    <row r="333" spans="2:12" x14ac:dyDescent="0.2">
      <c r="B333" s="267">
        <v>1992</v>
      </c>
      <c r="C333" s="506">
        <v>2202.8000000000002</v>
      </c>
      <c r="D333" s="506">
        <v>2075.7567999999997</v>
      </c>
      <c r="E333" s="506">
        <v>3675.4</v>
      </c>
      <c r="F333" s="506">
        <v>4051.7175999999995</v>
      </c>
      <c r="G333" s="506">
        <f t="shared" si="10"/>
        <v>5878.2000000000007</v>
      </c>
      <c r="H333" s="506">
        <f t="shared" si="11"/>
        <v>6127.4743999999992</v>
      </c>
      <c r="I333" s="506">
        <v>2202.8000000000002</v>
      </c>
      <c r="J333" s="506">
        <f t="shared" si="12"/>
        <v>5878.2000000000007</v>
      </c>
      <c r="K333" s="22"/>
      <c r="L333" s="266"/>
    </row>
    <row r="334" spans="2:12" x14ac:dyDescent="0.2">
      <c r="B334" s="267">
        <v>1993</v>
      </c>
      <c r="C334" s="506">
        <v>2360.4</v>
      </c>
      <c r="D334" s="506">
        <v>2375.1448</v>
      </c>
      <c r="E334" s="506">
        <v>3772.2</v>
      </c>
      <c r="F334" s="506">
        <v>4131.5544</v>
      </c>
      <c r="G334" s="506">
        <f t="shared" si="10"/>
        <v>6132.6</v>
      </c>
      <c r="H334" s="506">
        <f t="shared" si="11"/>
        <v>6506.6992</v>
      </c>
      <c r="I334" s="506">
        <v>2360.4</v>
      </c>
      <c r="J334" s="506">
        <f t="shared" si="12"/>
        <v>6132.6</v>
      </c>
      <c r="K334" s="22"/>
      <c r="L334" s="266"/>
    </row>
    <row r="335" spans="2:12" x14ac:dyDescent="0.2">
      <c r="B335" s="267">
        <v>1994</v>
      </c>
      <c r="C335" s="506">
        <v>2518</v>
      </c>
      <c r="D335" s="506">
        <v>3036.8039736999995</v>
      </c>
      <c r="E335" s="506">
        <v>3869</v>
      </c>
      <c r="F335" s="506">
        <v>4311.1871999999994</v>
      </c>
      <c r="G335" s="506">
        <f t="shared" si="10"/>
        <v>6387</v>
      </c>
      <c r="H335" s="506">
        <f t="shared" si="11"/>
        <v>7347.9911736999984</v>
      </c>
      <c r="I335" s="506">
        <v>2518</v>
      </c>
      <c r="J335" s="506">
        <f t="shared" si="12"/>
        <v>6387</v>
      </c>
      <c r="K335" s="22"/>
      <c r="L335" s="266"/>
    </row>
    <row r="336" spans="2:12" x14ac:dyDescent="0.2">
      <c r="B336" s="267">
        <v>1995</v>
      </c>
      <c r="C336" s="506">
        <v>2702.2</v>
      </c>
      <c r="D336" s="506">
        <v>3493.0260032323681</v>
      </c>
      <c r="E336" s="506">
        <v>4048.2</v>
      </c>
      <c r="F336" s="506">
        <v>4122.57276</v>
      </c>
      <c r="G336" s="506">
        <f t="shared" si="10"/>
        <v>6750.4</v>
      </c>
      <c r="H336" s="506">
        <f t="shared" si="11"/>
        <v>7615.5987632323686</v>
      </c>
      <c r="I336" s="506">
        <v>2702.2</v>
      </c>
      <c r="J336" s="506">
        <f t="shared" si="12"/>
        <v>6750.4</v>
      </c>
      <c r="K336" s="22"/>
      <c r="L336" s="266"/>
    </row>
    <row r="337" spans="2:12" x14ac:dyDescent="0.2">
      <c r="B337" s="267">
        <v>1996</v>
      </c>
      <c r="C337" s="506">
        <v>2886.4</v>
      </c>
      <c r="D337" s="506">
        <v>3332.1930903282164</v>
      </c>
      <c r="E337" s="506">
        <v>4227.3999999999996</v>
      </c>
      <c r="F337" s="506">
        <v>4282.8920401199994</v>
      </c>
      <c r="G337" s="506">
        <f t="shared" si="10"/>
        <v>7113.7999999999993</v>
      </c>
      <c r="H337" s="506">
        <f t="shared" si="11"/>
        <v>7615.0851304482158</v>
      </c>
      <c r="I337" s="506">
        <v>2886.4</v>
      </c>
      <c r="J337" s="506">
        <f t="shared" si="12"/>
        <v>7113.7999999999993</v>
      </c>
      <c r="K337" s="22"/>
      <c r="L337" s="266"/>
    </row>
    <row r="338" spans="2:12" x14ac:dyDescent="0.2">
      <c r="B338" s="267">
        <v>1997</v>
      </c>
      <c r="C338" s="506">
        <v>3070.6</v>
      </c>
      <c r="D338" s="506">
        <v>3425.4946622700545</v>
      </c>
      <c r="E338" s="506">
        <v>4406.6000000000004</v>
      </c>
      <c r="F338" s="506">
        <v>4563.0802876799999</v>
      </c>
      <c r="G338" s="506">
        <f t="shared" si="10"/>
        <v>7477.2000000000007</v>
      </c>
      <c r="H338" s="506">
        <f t="shared" si="11"/>
        <v>7988.5749499500544</v>
      </c>
      <c r="I338" s="506">
        <v>3070.6</v>
      </c>
      <c r="J338" s="506">
        <f t="shared" si="12"/>
        <v>7477.2000000000007</v>
      </c>
      <c r="K338" s="22"/>
      <c r="L338" s="266"/>
    </row>
    <row r="339" spans="2:12" x14ac:dyDescent="0.2">
      <c r="B339" s="267">
        <v>1998</v>
      </c>
      <c r="C339" s="506">
        <v>3254.8</v>
      </c>
      <c r="D339" s="506">
        <v>3172.1972968137029</v>
      </c>
      <c r="E339" s="506">
        <v>4585.8</v>
      </c>
      <c r="F339" s="506">
        <v>4818.73169272</v>
      </c>
      <c r="G339" s="506">
        <f t="shared" si="10"/>
        <v>7840.6</v>
      </c>
      <c r="H339" s="506">
        <f t="shared" si="11"/>
        <v>7990.9289895337024</v>
      </c>
      <c r="I339" s="506">
        <v>3254.8</v>
      </c>
      <c r="J339" s="506">
        <f t="shared" si="12"/>
        <v>7840.6</v>
      </c>
      <c r="K339" s="22"/>
      <c r="L339" s="266"/>
    </row>
    <row r="340" spans="2:12" x14ac:dyDescent="0.2">
      <c r="B340" s="267">
        <v>1999</v>
      </c>
      <c r="C340" s="506">
        <v>3439</v>
      </c>
      <c r="D340" s="506">
        <v>3071.2007610450537</v>
      </c>
      <c r="E340" s="506">
        <v>4765</v>
      </c>
      <c r="F340" s="506">
        <v>5431.9980719199993</v>
      </c>
      <c r="G340" s="506">
        <f t="shared" si="10"/>
        <v>8204</v>
      </c>
      <c r="H340" s="506">
        <f t="shared" si="11"/>
        <v>8503.1988329650521</v>
      </c>
      <c r="I340" s="506">
        <v>3439</v>
      </c>
      <c r="J340" s="506">
        <f t="shared" si="12"/>
        <v>8204</v>
      </c>
      <c r="K340" s="22"/>
      <c r="L340" s="266"/>
    </row>
    <row r="341" spans="2:12" x14ac:dyDescent="0.2">
      <c r="B341" s="267">
        <v>2000</v>
      </c>
      <c r="C341" s="506">
        <v>3900.4</v>
      </c>
      <c r="D341" s="506">
        <v>3101.7659880922874</v>
      </c>
      <c r="E341" s="506">
        <v>4837</v>
      </c>
      <c r="F341" s="506">
        <v>5518.7247877599993</v>
      </c>
      <c r="G341" s="506">
        <f t="shared" si="10"/>
        <v>8737.4</v>
      </c>
      <c r="H341" s="506">
        <f t="shared" si="11"/>
        <v>8620.4907758522859</v>
      </c>
      <c r="I341" s="506">
        <v>3900.4</v>
      </c>
      <c r="J341" s="506">
        <f t="shared" si="12"/>
        <v>8737.4</v>
      </c>
      <c r="K341" s="22"/>
      <c r="L341" s="266"/>
    </row>
    <row r="342" spans="2:12" x14ac:dyDescent="0.2">
      <c r="B342" s="267">
        <v>2001</v>
      </c>
      <c r="C342" s="506">
        <v>4361.8</v>
      </c>
      <c r="D342" s="506">
        <v>3490.6954851631695</v>
      </c>
      <c r="E342" s="506">
        <v>4909</v>
      </c>
      <c r="F342" s="506">
        <v>5133.6150176399997</v>
      </c>
      <c r="G342" s="506">
        <f t="shared" si="10"/>
        <v>9270.7999999999993</v>
      </c>
      <c r="H342" s="506">
        <f t="shared" si="11"/>
        <v>8624.3105028031696</v>
      </c>
      <c r="I342" s="506">
        <v>4361.8</v>
      </c>
      <c r="J342" s="506">
        <f t="shared" si="12"/>
        <v>9270.7999999999993</v>
      </c>
      <c r="K342" s="22"/>
      <c r="L342" s="266"/>
    </row>
    <row r="343" spans="2:12" x14ac:dyDescent="0.2">
      <c r="B343" s="267">
        <v>2002</v>
      </c>
      <c r="C343" s="506">
        <v>4823.2</v>
      </c>
      <c r="D343" s="506">
        <v>3371.1842457692715</v>
      </c>
      <c r="E343" s="506">
        <v>4981</v>
      </c>
      <c r="F343" s="506">
        <v>5203.0919948799992</v>
      </c>
      <c r="G343" s="506">
        <f t="shared" si="10"/>
        <v>9804.2000000000007</v>
      </c>
      <c r="H343" s="506">
        <f t="shared" si="11"/>
        <v>8574.2762406492711</v>
      </c>
      <c r="I343" s="506">
        <v>4823.2</v>
      </c>
      <c r="J343" s="506">
        <f t="shared" si="12"/>
        <v>9804.2000000000007</v>
      </c>
      <c r="K343" s="22"/>
      <c r="L343" s="266"/>
    </row>
    <row r="344" spans="2:12" x14ac:dyDescent="0.2">
      <c r="B344" s="267">
        <v>2003</v>
      </c>
      <c r="C344" s="506">
        <v>5284.6</v>
      </c>
      <c r="D344" s="506">
        <v>3734.9110369047708</v>
      </c>
      <c r="E344" s="506">
        <v>5053</v>
      </c>
      <c r="F344" s="506">
        <v>5358.7368303599997</v>
      </c>
      <c r="G344" s="506">
        <f t="shared" si="10"/>
        <v>10337.6</v>
      </c>
      <c r="H344" s="506">
        <f t="shared" si="11"/>
        <v>9093.64786726477</v>
      </c>
      <c r="I344" s="506">
        <v>5284.6</v>
      </c>
      <c r="J344" s="506">
        <f t="shared" si="12"/>
        <v>10337.6</v>
      </c>
      <c r="K344" s="22"/>
      <c r="L344" s="266"/>
    </row>
    <row r="345" spans="2:12" x14ac:dyDescent="0.2">
      <c r="B345" s="267">
        <v>2004</v>
      </c>
      <c r="C345" s="506">
        <v>5746</v>
      </c>
      <c r="D345" s="506">
        <v>3923.9799744168513</v>
      </c>
      <c r="E345" s="506">
        <v>5125</v>
      </c>
      <c r="F345" s="506">
        <v>5507.1753966799997</v>
      </c>
      <c r="G345" s="506">
        <f t="shared" si="10"/>
        <v>10871</v>
      </c>
      <c r="H345" s="506">
        <f t="shared" si="11"/>
        <v>9431.155371096851</v>
      </c>
      <c r="I345" s="506">
        <v>5746</v>
      </c>
      <c r="J345" s="506">
        <f t="shared" si="12"/>
        <v>10871</v>
      </c>
      <c r="K345" s="22"/>
      <c r="L345" s="266"/>
    </row>
    <row r="346" spans="2:12" x14ac:dyDescent="0.2">
      <c r="B346" s="267">
        <v>2005</v>
      </c>
      <c r="C346" s="506">
        <v>5834.4</v>
      </c>
      <c r="D346" s="506">
        <v>4219.9255389157679</v>
      </c>
      <c r="E346" s="506">
        <v>5177.8</v>
      </c>
      <c r="F346" s="506">
        <v>5155.2218495999996</v>
      </c>
      <c r="G346" s="506">
        <f t="shared" si="10"/>
        <v>11012.2</v>
      </c>
      <c r="H346" s="506">
        <f t="shared" si="11"/>
        <v>9375.1473885157684</v>
      </c>
      <c r="I346" s="506">
        <v>5834.4</v>
      </c>
      <c r="J346" s="506">
        <f t="shared" si="12"/>
        <v>11012.2</v>
      </c>
      <c r="K346" s="22"/>
      <c r="L346" s="266"/>
    </row>
    <row r="347" spans="2:12" x14ac:dyDescent="0.2">
      <c r="B347" s="267">
        <v>2006</v>
      </c>
      <c r="C347" s="506">
        <v>5922.8</v>
      </c>
      <c r="D347" s="506">
        <v>4441.8124420458826</v>
      </c>
      <c r="E347" s="506">
        <v>5230.6000000000004</v>
      </c>
      <c r="F347" s="506">
        <v>5146.1074809199999</v>
      </c>
      <c r="G347" s="506">
        <f t="shared" si="10"/>
        <v>11153.400000000001</v>
      </c>
      <c r="H347" s="506">
        <f t="shared" si="11"/>
        <v>9587.9199229658825</v>
      </c>
      <c r="I347" s="506">
        <v>5922.8</v>
      </c>
      <c r="J347" s="506">
        <f t="shared" si="12"/>
        <v>11153.400000000001</v>
      </c>
      <c r="K347" s="22"/>
      <c r="L347" s="266"/>
    </row>
    <row r="348" spans="2:12" x14ac:dyDescent="0.2">
      <c r="B348" s="267">
        <v>2007</v>
      </c>
      <c r="C348" s="506">
        <v>6011.2</v>
      </c>
      <c r="D348" s="506">
        <v>4945.1866602929404</v>
      </c>
      <c r="E348" s="506">
        <v>5283.4</v>
      </c>
      <c r="F348" s="506">
        <v>5233.8291628799998</v>
      </c>
      <c r="G348" s="506">
        <f t="shared" si="10"/>
        <v>11294.599999999999</v>
      </c>
      <c r="H348" s="506">
        <f t="shared" si="11"/>
        <v>10179.01582317294</v>
      </c>
      <c r="I348" s="506">
        <v>6011.2</v>
      </c>
      <c r="J348" s="506">
        <f t="shared" si="12"/>
        <v>11294.599999999999</v>
      </c>
      <c r="K348" s="22"/>
      <c r="L348" s="266"/>
    </row>
    <row r="349" spans="2:12" x14ac:dyDescent="0.2">
      <c r="B349" s="267">
        <v>2008</v>
      </c>
      <c r="C349" s="506">
        <v>6099.6</v>
      </c>
      <c r="D349" s="506">
        <v>4633.75579550353</v>
      </c>
      <c r="E349" s="506">
        <v>5336.2</v>
      </c>
      <c r="F349" s="506">
        <v>4901.02048044</v>
      </c>
      <c r="G349" s="506">
        <f t="shared" si="10"/>
        <v>11435.8</v>
      </c>
      <c r="H349" s="506">
        <f t="shared" si="11"/>
        <v>9534.77627594353</v>
      </c>
      <c r="I349" s="506">
        <v>6099.6</v>
      </c>
      <c r="J349" s="506">
        <f t="shared" si="12"/>
        <v>11435.8</v>
      </c>
      <c r="K349" s="22"/>
      <c r="L349" s="266"/>
    </row>
    <row r="350" spans="2:12" x14ac:dyDescent="0.2">
      <c r="B350" s="267">
        <v>2009</v>
      </c>
      <c r="C350" s="506">
        <v>6188</v>
      </c>
      <c r="D350" s="506">
        <v>3956.0187348270592</v>
      </c>
      <c r="E350" s="506">
        <v>5389</v>
      </c>
      <c r="F350" s="506">
        <v>5737.5923851599991</v>
      </c>
      <c r="G350" s="506">
        <f t="shared" si="10"/>
        <v>11577</v>
      </c>
      <c r="H350" s="506">
        <f t="shared" si="11"/>
        <v>9693.6111199870575</v>
      </c>
      <c r="I350" s="506">
        <v>6188</v>
      </c>
      <c r="J350" s="506">
        <f t="shared" si="12"/>
        <v>11577</v>
      </c>
      <c r="K350" s="22"/>
      <c r="L350" s="266"/>
    </row>
    <row r="351" spans="2:12" x14ac:dyDescent="0.2">
      <c r="B351" s="267">
        <v>2010</v>
      </c>
      <c r="C351" s="506">
        <v>6468.6</v>
      </c>
      <c r="D351" s="506">
        <v>5582.0975047600004</v>
      </c>
      <c r="E351" s="506">
        <v>5513.8</v>
      </c>
      <c r="F351" s="506">
        <v>5148.32395008</v>
      </c>
      <c r="G351" s="506">
        <f t="shared" si="10"/>
        <v>11982.400000000001</v>
      </c>
      <c r="H351" s="506">
        <f t="shared" si="11"/>
        <v>10730.421454840001</v>
      </c>
      <c r="I351" s="506">
        <v>6468.6</v>
      </c>
      <c r="J351" s="506">
        <f t="shared" si="12"/>
        <v>11982.400000000001</v>
      </c>
      <c r="K351" s="22"/>
      <c r="L351" s="266"/>
    </row>
    <row r="352" spans="2:12" x14ac:dyDescent="0.2">
      <c r="B352" s="267">
        <v>2011</v>
      </c>
      <c r="C352" s="506">
        <v>6749.2</v>
      </c>
      <c r="D352" s="506">
        <v>6262.8304075552951</v>
      </c>
      <c r="E352" s="506">
        <v>5638.6</v>
      </c>
      <c r="F352" s="506">
        <v>5416.6993451199996</v>
      </c>
      <c r="G352" s="506">
        <f t="shared" si="10"/>
        <v>12387.8</v>
      </c>
      <c r="H352" s="506">
        <f t="shared" si="11"/>
        <v>11679.529752675295</v>
      </c>
      <c r="I352" s="506">
        <v>6749.2</v>
      </c>
      <c r="J352" s="506">
        <f t="shared" si="12"/>
        <v>12387.8</v>
      </c>
      <c r="K352" s="22"/>
      <c r="L352" s="266"/>
    </row>
    <row r="353" spans="2:12" x14ac:dyDescent="0.2">
      <c r="B353" s="267">
        <v>2012</v>
      </c>
      <c r="C353" s="506">
        <v>7029.8</v>
      </c>
      <c r="D353" s="506">
        <v>6367.0254184647065</v>
      </c>
      <c r="E353" s="506">
        <v>5763.4</v>
      </c>
      <c r="F353" s="506">
        <v>5421.9496126800004</v>
      </c>
      <c r="G353" s="506">
        <f t="shared" si="10"/>
        <v>12793.2</v>
      </c>
      <c r="H353" s="506">
        <f t="shared" si="11"/>
        <v>11788.975031144706</v>
      </c>
      <c r="I353" s="506">
        <v>7029.8</v>
      </c>
      <c r="J353" s="506">
        <f t="shared" si="12"/>
        <v>12793.2</v>
      </c>
      <c r="K353" s="22"/>
      <c r="L353" s="266"/>
    </row>
    <row r="354" spans="2:12" x14ac:dyDescent="0.2">
      <c r="B354" s="267">
        <v>2013</v>
      </c>
      <c r="C354" s="506">
        <v>7310.4</v>
      </c>
      <c r="D354" s="506">
        <v>7110.7671380952925</v>
      </c>
      <c r="E354" s="506">
        <v>5888.2</v>
      </c>
      <c r="F354" s="506">
        <v>5734.0166944799994</v>
      </c>
      <c r="G354" s="506">
        <f t="shared" si="10"/>
        <v>13198.599999999999</v>
      </c>
      <c r="H354" s="506">
        <f t="shared" si="11"/>
        <v>12844.783832575293</v>
      </c>
      <c r="I354" s="506">
        <v>7310.4</v>
      </c>
      <c r="J354" s="506">
        <f t="shared" si="12"/>
        <v>13198.599999999999</v>
      </c>
      <c r="K354" s="22"/>
      <c r="L354" s="266"/>
    </row>
    <row r="355" spans="2:12" x14ac:dyDescent="0.2">
      <c r="B355" s="267">
        <v>2014</v>
      </c>
      <c r="C355" s="506">
        <v>7591</v>
      </c>
      <c r="D355" s="506">
        <v>8045.3624215682339</v>
      </c>
      <c r="E355" s="506">
        <v>6013</v>
      </c>
      <c r="F355" s="506">
        <v>5533.1213587199991</v>
      </c>
      <c r="G355" s="506">
        <f t="shared" si="10"/>
        <v>13604</v>
      </c>
      <c r="H355" s="506">
        <f t="shared" si="11"/>
        <v>13578.483780288232</v>
      </c>
      <c r="I355" s="506">
        <v>7591</v>
      </c>
      <c r="J355" s="506">
        <f t="shared" si="12"/>
        <v>13604</v>
      </c>
      <c r="K355" s="22"/>
      <c r="L355" s="266"/>
    </row>
    <row r="356" spans="2:12" x14ac:dyDescent="0.2">
      <c r="B356" s="267">
        <v>2015</v>
      </c>
      <c r="C356" s="506">
        <v>8493.7746000000006</v>
      </c>
      <c r="D356" s="506">
        <v>7246.9236497270595</v>
      </c>
      <c r="E356" s="506">
        <v>6013.2</v>
      </c>
      <c r="F356" s="506">
        <v>5316.9033451199994</v>
      </c>
      <c r="G356" s="506">
        <f t="shared" si="10"/>
        <v>14506.974600000001</v>
      </c>
      <c r="H356" s="506">
        <f t="shared" si="11"/>
        <v>12563.826994847059</v>
      </c>
      <c r="I356" s="506">
        <v>7684.9229999999998</v>
      </c>
      <c r="J356" s="506">
        <f t="shared" si="12"/>
        <v>13698.123</v>
      </c>
      <c r="K356" s="22"/>
      <c r="L356" s="266"/>
    </row>
    <row r="357" spans="2:12" x14ac:dyDescent="0.2">
      <c r="B357" s="267">
        <v>2016</v>
      </c>
      <c r="C357" s="506">
        <v>9396.5491999999995</v>
      </c>
      <c r="D357" s="506">
        <v>6954.0879403270601</v>
      </c>
      <c r="E357" s="506">
        <v>6013.4</v>
      </c>
      <c r="F357" s="506">
        <v>5695.4036261600004</v>
      </c>
      <c r="G357" s="506">
        <f t="shared" si="10"/>
        <v>15409.949199999999</v>
      </c>
      <c r="H357" s="506">
        <f t="shared" si="11"/>
        <v>12649.49156648706</v>
      </c>
      <c r="I357" s="506">
        <v>7778.8459999999995</v>
      </c>
      <c r="J357" s="506">
        <f t="shared" si="12"/>
        <v>13792.245999999999</v>
      </c>
      <c r="K357" s="22"/>
      <c r="L357" s="266"/>
    </row>
    <row r="358" spans="2:12" x14ac:dyDescent="0.2">
      <c r="B358" s="267">
        <v>2017</v>
      </c>
      <c r="C358" s="506">
        <v>10299.3238</v>
      </c>
      <c r="D358" s="506">
        <v>7368.0026268741158</v>
      </c>
      <c r="E358" s="506">
        <v>6013.6</v>
      </c>
      <c r="F358" s="506">
        <v>5383.0047734162426</v>
      </c>
      <c r="G358" s="506">
        <f t="shared" si="10"/>
        <v>16312.9238</v>
      </c>
      <c r="H358" s="506">
        <f t="shared" si="11"/>
        <v>12751.007400290358</v>
      </c>
      <c r="I358" s="506">
        <v>7872.7690000000002</v>
      </c>
      <c r="J358" s="506">
        <f t="shared" si="12"/>
        <v>13886.369000000001</v>
      </c>
      <c r="K358" s="22"/>
      <c r="L358" s="266"/>
    </row>
    <row r="359" spans="2:12" x14ac:dyDescent="0.2">
      <c r="B359" s="267">
        <v>2018</v>
      </c>
      <c r="C359" s="506">
        <v>11202.098399999999</v>
      </c>
      <c r="D359" s="506">
        <v>8271.8850047023534</v>
      </c>
      <c r="E359" s="506">
        <v>6013.8</v>
      </c>
      <c r="F359" s="506">
        <v>5102.6773807125901</v>
      </c>
      <c r="G359" s="506">
        <f t="shared" si="10"/>
        <v>17215.898399999998</v>
      </c>
      <c r="H359" s="506">
        <f t="shared" si="11"/>
        <v>13374.562385414943</v>
      </c>
      <c r="I359" s="506">
        <v>7966.692</v>
      </c>
      <c r="J359" s="506">
        <f t="shared" si="12"/>
        <v>13980.492</v>
      </c>
      <c r="K359" s="22"/>
      <c r="L359" s="266"/>
    </row>
    <row r="360" spans="2:12" x14ac:dyDescent="0.2">
      <c r="B360" s="267">
        <v>2019</v>
      </c>
      <c r="C360" s="506">
        <v>12104.873</v>
      </c>
      <c r="D360" s="506">
        <v>7124.9125127058833</v>
      </c>
      <c r="E360" s="506">
        <v>6014</v>
      </c>
      <c r="F360" s="506">
        <v>4359.027072602501</v>
      </c>
      <c r="G360" s="506">
        <f t="shared" si="10"/>
        <v>18118.873</v>
      </c>
      <c r="H360" s="506">
        <f t="shared" si="11"/>
        <v>11483.939585308384</v>
      </c>
      <c r="I360" s="506">
        <v>8060.6149999999998</v>
      </c>
      <c r="J360" s="506">
        <f t="shared" si="12"/>
        <v>14074.615</v>
      </c>
      <c r="K360" s="22"/>
      <c r="L360" s="266"/>
    </row>
    <row r="361" spans="2:12" x14ac:dyDescent="0.2">
      <c r="B361" s="267">
        <v>2020</v>
      </c>
      <c r="C361" s="506">
        <v>12397.3424</v>
      </c>
      <c r="D361" s="506">
        <v>6534.2009215411763</v>
      </c>
      <c r="E361" s="506">
        <v>6024.2654000000002</v>
      </c>
      <c r="F361" s="506">
        <v>5136.9593752042401</v>
      </c>
      <c r="G361" s="506">
        <f t="shared" si="10"/>
        <v>18421.607799999998</v>
      </c>
      <c r="H361" s="506">
        <f t="shared" si="11"/>
        <v>11671.160296745416</v>
      </c>
      <c r="I361" s="506">
        <v>8149.4781999999996</v>
      </c>
      <c r="J361" s="506">
        <f t="shared" si="12"/>
        <v>14173.7436</v>
      </c>
      <c r="K361" s="22"/>
      <c r="L361" s="266"/>
    </row>
    <row r="362" spans="2:12" x14ac:dyDescent="0.2">
      <c r="B362" s="267">
        <v>2021</v>
      </c>
      <c r="C362" s="506">
        <v>12689.811799999999</v>
      </c>
      <c r="D362" s="506">
        <v>7687.22</v>
      </c>
      <c r="E362" s="506">
        <v>6034.5308000000005</v>
      </c>
      <c r="F362" s="506">
        <v>4476.18</v>
      </c>
      <c r="G362" s="506">
        <f t="shared" si="10"/>
        <v>18724.3426</v>
      </c>
      <c r="H362" s="506">
        <f t="shared" si="11"/>
        <v>12163.400000000001</v>
      </c>
      <c r="I362" s="506">
        <v>8238.3413999999993</v>
      </c>
      <c r="J362" s="506">
        <f t="shared" si="12"/>
        <v>14272.8722</v>
      </c>
      <c r="K362" s="22"/>
      <c r="L362" s="266"/>
    </row>
    <row r="363" spans="2:12" x14ac:dyDescent="0.2">
      <c r="B363" s="559" t="s">
        <v>229</v>
      </c>
      <c r="C363" s="560"/>
      <c r="D363" s="498" t="s">
        <v>263</v>
      </c>
      <c r="E363" s="419"/>
      <c r="F363" s="418"/>
      <c r="G363" s="418"/>
      <c r="H363" s="418"/>
      <c r="I363" s="418"/>
      <c r="J363" s="418"/>
      <c r="K363" s="262"/>
      <c r="L363" s="263"/>
    </row>
    <row r="364" spans="2:12" x14ac:dyDescent="0.2">
      <c r="B364" s="561" t="s">
        <v>230</v>
      </c>
      <c r="C364" s="562"/>
      <c r="D364" s="507" t="s">
        <v>263</v>
      </c>
      <c r="E364" s="413"/>
      <c r="F364" s="283"/>
      <c r="G364" s="283"/>
      <c r="H364" s="283"/>
      <c r="I364" s="283"/>
      <c r="J364" s="283"/>
      <c r="K364" s="283"/>
      <c r="L364" s="284"/>
    </row>
    <row r="368" spans="2:12" x14ac:dyDescent="0.2">
      <c r="B368" s="261" t="str">
        <f>Index!B28</f>
        <v>Figure 8  All conifers - area by age class and ownership for GB</v>
      </c>
      <c r="C368" s="262"/>
      <c r="D368" s="262"/>
      <c r="E368" s="262"/>
      <c r="F368" s="262"/>
      <c r="G368" s="221" t="s">
        <v>259</v>
      </c>
      <c r="H368" s="262"/>
      <c r="I368" s="262"/>
      <c r="J368" s="263"/>
    </row>
    <row r="369" spans="2:12" x14ac:dyDescent="0.2">
      <c r="B369" s="264"/>
      <c r="C369" s="22"/>
      <c r="D369" s="22"/>
      <c r="E369" s="22"/>
      <c r="F369" s="22"/>
      <c r="G369" s="22"/>
      <c r="H369" s="22"/>
      <c r="I369" s="22"/>
      <c r="J369" s="266"/>
    </row>
    <row r="370" spans="2:12" x14ac:dyDescent="0.2">
      <c r="B370" s="264"/>
      <c r="C370" s="270" t="s">
        <v>131</v>
      </c>
      <c r="D370" s="270" t="s">
        <v>53</v>
      </c>
      <c r="E370" s="22"/>
      <c r="F370" s="22"/>
      <c r="G370" s="270" t="s">
        <v>56</v>
      </c>
      <c r="H370" s="270" t="s">
        <v>54</v>
      </c>
      <c r="I370" s="22"/>
      <c r="J370" s="266"/>
      <c r="K370" s="22"/>
      <c r="L370" s="22"/>
    </row>
    <row r="371" spans="2:12" x14ac:dyDescent="0.2">
      <c r="B371" s="267" t="s">
        <v>78</v>
      </c>
      <c r="C371" s="495">
        <v>64.672290000000004</v>
      </c>
      <c r="D371" s="306">
        <v>105.97606</v>
      </c>
      <c r="E371" s="22"/>
      <c r="F371" s="22"/>
      <c r="G371" s="306">
        <v>5.2783200684542173</v>
      </c>
      <c r="H371" s="306">
        <v>5.5937556427370829</v>
      </c>
      <c r="I371" s="22"/>
      <c r="J371" s="307"/>
      <c r="K371" s="205"/>
      <c r="L371" s="22"/>
    </row>
    <row r="372" spans="2:12" x14ac:dyDescent="0.2">
      <c r="B372" s="267" t="s">
        <v>79</v>
      </c>
      <c r="C372" s="495">
        <v>65.19426</v>
      </c>
      <c r="D372" s="306">
        <v>74.384029999999996</v>
      </c>
      <c r="E372" s="22"/>
      <c r="F372" s="22"/>
      <c r="G372" s="306">
        <v>4.1802592297489358</v>
      </c>
      <c r="H372" s="306">
        <v>3.1094452795342171</v>
      </c>
      <c r="I372" s="22"/>
      <c r="J372" s="307"/>
      <c r="K372" s="205"/>
      <c r="L372" s="22"/>
    </row>
    <row r="373" spans="2:12" x14ac:dyDescent="0.2">
      <c r="B373" s="267" t="s">
        <v>80</v>
      </c>
      <c r="C373" s="495">
        <v>66.800179999999997</v>
      </c>
      <c r="D373" s="306">
        <v>104.28887999999999</v>
      </c>
      <c r="E373" s="22"/>
      <c r="F373" s="22"/>
      <c r="G373" s="306">
        <v>4.5498230175889685</v>
      </c>
      <c r="H373" s="306">
        <v>4.7449594670257378</v>
      </c>
      <c r="I373" s="22"/>
      <c r="J373" s="307"/>
      <c r="K373" s="205"/>
      <c r="L373" s="22"/>
    </row>
    <row r="374" spans="2:12" x14ac:dyDescent="0.2">
      <c r="B374" s="267" t="s">
        <v>81</v>
      </c>
      <c r="C374" s="495">
        <v>90.022320000000008</v>
      </c>
      <c r="D374" s="306">
        <v>147.92770999999999</v>
      </c>
      <c r="E374" s="22"/>
      <c r="F374" s="22"/>
      <c r="G374" s="306">
        <v>3.9215922066154572</v>
      </c>
      <c r="H374" s="306">
        <v>5.8011215467847137</v>
      </c>
      <c r="I374" s="22"/>
      <c r="J374" s="307"/>
      <c r="K374" s="205"/>
      <c r="L374" s="22"/>
    </row>
    <row r="375" spans="2:12" x14ac:dyDescent="0.2">
      <c r="B375" s="267" t="s">
        <v>82</v>
      </c>
      <c r="C375" s="495">
        <v>74.613650000000007</v>
      </c>
      <c r="D375" s="306">
        <v>129.18048999999999</v>
      </c>
      <c r="E375" s="22"/>
      <c r="F375" s="22"/>
      <c r="G375" s="306">
        <v>4.2431581147686632</v>
      </c>
      <c r="H375" s="306">
        <v>5.4813324441329208</v>
      </c>
      <c r="I375" s="22"/>
      <c r="J375" s="307"/>
      <c r="K375" s="205"/>
      <c r="L375" s="22"/>
    </row>
    <row r="376" spans="2:12" x14ac:dyDescent="0.2">
      <c r="B376" s="267" t="s">
        <v>83</v>
      </c>
      <c r="C376" s="495">
        <v>58.846619999999994</v>
      </c>
      <c r="D376" s="306">
        <v>83.905839999999998</v>
      </c>
      <c r="E376" s="22"/>
      <c r="F376" s="22"/>
      <c r="G376" s="306">
        <v>5.0801871205011704</v>
      </c>
      <c r="H376" s="306">
        <v>4.2625736770283185</v>
      </c>
      <c r="I376" s="22"/>
      <c r="J376" s="307"/>
      <c r="K376" s="205"/>
      <c r="L376" s="22"/>
    </row>
    <row r="377" spans="2:12" x14ac:dyDescent="0.2">
      <c r="B377" s="267" t="s">
        <v>84</v>
      </c>
      <c r="C377" s="495">
        <v>30.438485</v>
      </c>
      <c r="D377" s="306">
        <v>25.798655000000004</v>
      </c>
      <c r="E377" s="22"/>
      <c r="F377" s="22"/>
      <c r="G377" s="306">
        <v>6.0074476345382397</v>
      </c>
      <c r="H377" s="306">
        <v>1.5498406895401815</v>
      </c>
      <c r="I377" s="22"/>
      <c r="J377" s="307"/>
      <c r="K377" s="205"/>
      <c r="L377" s="22"/>
    </row>
    <row r="378" spans="2:12" x14ac:dyDescent="0.2">
      <c r="B378" s="267" t="s">
        <v>85</v>
      </c>
      <c r="C378" s="495">
        <v>30.438485</v>
      </c>
      <c r="D378" s="306">
        <v>25.798655000000004</v>
      </c>
      <c r="E378" s="22"/>
      <c r="F378" s="22"/>
      <c r="G378" s="306">
        <v>6.0074476345382397</v>
      </c>
      <c r="H378" s="306">
        <v>1.5498406895401815</v>
      </c>
      <c r="I378" s="22"/>
      <c r="J378" s="307"/>
      <c r="K378" s="205"/>
      <c r="L378" s="22"/>
    </row>
    <row r="379" spans="2:12" x14ac:dyDescent="0.2">
      <c r="B379" s="267" t="s">
        <v>86</v>
      </c>
      <c r="C379" s="495">
        <v>7.69015</v>
      </c>
      <c r="D379" s="306">
        <v>5.4949700000000004</v>
      </c>
      <c r="E379" s="22"/>
      <c r="F379" s="22"/>
      <c r="G379" s="306">
        <v>11.845564592628108</v>
      </c>
      <c r="H379" s="306">
        <v>0.65091022069553672</v>
      </c>
      <c r="I379" s="22"/>
      <c r="J379" s="307"/>
      <c r="K379" s="205"/>
      <c r="L379" s="22"/>
    </row>
    <row r="380" spans="2:12" x14ac:dyDescent="0.2">
      <c r="B380" s="267" t="s">
        <v>87</v>
      </c>
      <c r="C380" s="495">
        <v>7.69015</v>
      </c>
      <c r="D380" s="306">
        <v>5.4949700000000004</v>
      </c>
      <c r="E380" s="22"/>
      <c r="F380" s="22"/>
      <c r="G380" s="306">
        <v>11.845564592628108</v>
      </c>
      <c r="H380" s="306">
        <v>0.65091022069553672</v>
      </c>
      <c r="I380" s="22"/>
      <c r="J380" s="307"/>
      <c r="K380" s="205"/>
      <c r="L380" s="22"/>
    </row>
    <row r="381" spans="2:12" x14ac:dyDescent="0.2">
      <c r="B381" s="267" t="s">
        <v>88</v>
      </c>
      <c r="C381" s="495">
        <v>0.46642250000000007</v>
      </c>
      <c r="D381" s="306">
        <v>1.4223875000000001</v>
      </c>
      <c r="E381" s="22"/>
      <c r="F381" s="22"/>
      <c r="G381" s="306">
        <v>14.256805896065464</v>
      </c>
      <c r="H381" s="306">
        <v>0.20278702496489817</v>
      </c>
      <c r="I381" s="22"/>
      <c r="J381" s="307"/>
      <c r="K381" s="205"/>
      <c r="L381" s="22"/>
    </row>
    <row r="382" spans="2:12" x14ac:dyDescent="0.2">
      <c r="B382" s="267" t="s">
        <v>89</v>
      </c>
      <c r="C382" s="495">
        <v>0.46642250000000007</v>
      </c>
      <c r="D382" s="306">
        <v>1.4223875000000001</v>
      </c>
      <c r="E382" s="22"/>
      <c r="F382" s="22"/>
      <c r="G382" s="306">
        <v>14.256805896065464</v>
      </c>
      <c r="H382" s="306">
        <v>0.20278702496489817</v>
      </c>
      <c r="I382" s="22"/>
      <c r="J382" s="307"/>
      <c r="K382" s="205"/>
      <c r="L382" s="22"/>
    </row>
    <row r="383" spans="2:12" x14ac:dyDescent="0.2">
      <c r="B383" s="267" t="s">
        <v>90</v>
      </c>
      <c r="C383" s="495">
        <v>0.46642250000000007</v>
      </c>
      <c r="D383" s="306">
        <v>1.4223875000000001</v>
      </c>
      <c r="E383" s="22"/>
      <c r="F383" s="22"/>
      <c r="G383" s="306">
        <v>14.256805896065464</v>
      </c>
      <c r="H383" s="306">
        <v>0.20278702496489817</v>
      </c>
      <c r="I383" s="22"/>
      <c r="J383" s="307"/>
      <c r="K383" s="205"/>
      <c r="L383" s="22"/>
    </row>
    <row r="384" spans="2:12" x14ac:dyDescent="0.2">
      <c r="B384" s="267" t="s">
        <v>91</v>
      </c>
      <c r="C384" s="495">
        <v>0.46642250000000007</v>
      </c>
      <c r="D384" s="306">
        <v>1.4223875000000001</v>
      </c>
      <c r="E384" s="22"/>
      <c r="F384" s="22"/>
      <c r="G384" s="306">
        <v>14.256805896065464</v>
      </c>
      <c r="H384" s="306">
        <v>0.20278702496489817</v>
      </c>
      <c r="I384" s="22"/>
      <c r="J384" s="307"/>
      <c r="K384" s="205"/>
      <c r="L384" s="22"/>
    </row>
    <row r="385" spans="2:13" x14ac:dyDescent="0.2">
      <c r="B385" s="267" t="s">
        <v>92</v>
      </c>
      <c r="C385" s="495">
        <v>0.50439999999999996</v>
      </c>
      <c r="D385" s="306">
        <v>0.22536250000000002</v>
      </c>
      <c r="E385" s="22"/>
      <c r="F385" s="22"/>
      <c r="G385" s="306">
        <v>30.14400320559789</v>
      </c>
      <c r="H385" s="306">
        <v>6.7933279224215548E-2</v>
      </c>
      <c r="I385" s="22"/>
      <c r="J385" s="307"/>
      <c r="K385" s="205"/>
      <c r="L385" s="22"/>
    </row>
    <row r="386" spans="2:13" x14ac:dyDescent="0.2">
      <c r="B386" s="267" t="s">
        <v>93</v>
      </c>
      <c r="C386" s="495">
        <v>0.50439999999999996</v>
      </c>
      <c r="D386" s="306">
        <v>0.22536250000000002</v>
      </c>
      <c r="E386" s="22"/>
      <c r="F386" s="22"/>
      <c r="G386" s="306">
        <v>30.14400320559789</v>
      </c>
      <c r="H386" s="306">
        <v>6.7933279224215548E-2</v>
      </c>
      <c r="I386" s="22"/>
      <c r="J386" s="307"/>
      <c r="K386" s="205"/>
      <c r="L386" s="22"/>
    </row>
    <row r="387" spans="2:13" x14ac:dyDescent="0.2">
      <c r="B387" s="267" t="s">
        <v>94</v>
      </c>
      <c r="C387" s="495">
        <v>0.50439999999999996</v>
      </c>
      <c r="D387" s="306">
        <v>0.22536250000000002</v>
      </c>
      <c r="E387" s="22"/>
      <c r="F387" s="22"/>
      <c r="G387" s="306">
        <v>30.14400320559789</v>
      </c>
      <c r="H387" s="306">
        <v>6.7933279224215548E-2</v>
      </c>
      <c r="I387" s="22"/>
      <c r="J387" s="307"/>
      <c r="K387" s="205"/>
      <c r="L387" s="22"/>
    </row>
    <row r="388" spans="2:13" x14ac:dyDescent="0.2">
      <c r="B388" s="267" t="s">
        <v>95</v>
      </c>
      <c r="C388" s="495">
        <v>0.50439999999999996</v>
      </c>
      <c r="D388" s="306">
        <v>0.22536250000000002</v>
      </c>
      <c r="E388" s="22"/>
      <c r="F388" s="22"/>
      <c r="G388" s="306">
        <v>30.14400320559789</v>
      </c>
      <c r="H388" s="306">
        <v>6.7933279224215548E-2</v>
      </c>
      <c r="I388" s="22"/>
      <c r="J388" s="307"/>
      <c r="K388" s="205"/>
      <c r="L388" s="22"/>
    </row>
    <row r="389" spans="2:13" x14ac:dyDescent="0.2">
      <c r="B389" s="267" t="s">
        <v>55</v>
      </c>
      <c r="C389" s="495">
        <v>0.45932000000000006</v>
      </c>
      <c r="D389" s="306">
        <v>0.23937999999999998</v>
      </c>
      <c r="E389" s="22"/>
      <c r="F389" s="22"/>
      <c r="G389" s="306">
        <v>61.903639867778892</v>
      </c>
      <c r="H389" s="306">
        <v>0.14818493311548911</v>
      </c>
      <c r="I389" s="22"/>
      <c r="J389" s="307"/>
      <c r="K389" s="22"/>
      <c r="L389" s="22"/>
    </row>
    <row r="390" spans="2:13" x14ac:dyDescent="0.2">
      <c r="B390" s="559" t="s">
        <v>229</v>
      </c>
      <c r="C390" s="560"/>
      <c r="D390" s="505" t="s">
        <v>262</v>
      </c>
      <c r="E390" s="411"/>
      <c r="F390" s="415"/>
      <c r="G390" s="414"/>
      <c r="H390" s="414"/>
      <c r="I390" s="415"/>
      <c r="J390" s="416"/>
      <c r="K390" s="22"/>
      <c r="L390" s="22"/>
    </row>
    <row r="391" spans="2:13" x14ac:dyDescent="0.2">
      <c r="B391" s="561" t="s">
        <v>230</v>
      </c>
      <c r="C391" s="562"/>
      <c r="D391" s="500" t="s">
        <v>257</v>
      </c>
      <c r="E391" s="413"/>
      <c r="F391" s="257"/>
      <c r="G391" s="257"/>
      <c r="H391" s="257"/>
      <c r="I391" s="257"/>
      <c r="J391" s="258"/>
      <c r="K391" s="22"/>
      <c r="L391" s="22"/>
      <c r="M391" s="22"/>
    </row>
    <row r="392" spans="2:13" x14ac:dyDescent="0.2">
      <c r="E392" s="204"/>
      <c r="K392" s="206"/>
      <c r="L392" s="22"/>
      <c r="M392" s="22"/>
    </row>
    <row r="396" spans="2:13" x14ac:dyDescent="0.2">
      <c r="B396" s="261" t="s">
        <v>212</v>
      </c>
      <c r="C396" s="262"/>
      <c r="D396" s="262"/>
      <c r="E396" s="262"/>
      <c r="F396" s="262"/>
      <c r="G396" s="262"/>
      <c r="H396" s="262"/>
      <c r="I396" s="263"/>
    </row>
    <row r="397" spans="2:13" x14ac:dyDescent="0.2">
      <c r="B397" s="308"/>
      <c r="C397" s="22"/>
      <c r="D397" s="22"/>
      <c r="E397" s="22"/>
      <c r="F397" s="22"/>
      <c r="G397" s="22"/>
      <c r="H397" s="22"/>
      <c r="I397" s="266"/>
    </row>
    <row r="398" spans="2:13" x14ac:dyDescent="0.2">
      <c r="B398" s="267" t="s">
        <v>1</v>
      </c>
      <c r="C398" s="270" t="str">
        <f>$C$85</f>
        <v>2022-26</v>
      </c>
      <c r="D398" s="270" t="str">
        <f>$D$85</f>
        <v>2027-31</v>
      </c>
      <c r="E398" s="285" t="str">
        <f>$E$85</f>
        <v>2032-36</v>
      </c>
      <c r="F398" s="270" t="str">
        <f>$F$85</f>
        <v>2037-41</v>
      </c>
      <c r="G398" s="270" t="str">
        <f>$G$85</f>
        <v>2042-46</v>
      </c>
      <c r="H398" s="22"/>
      <c r="I398" s="266"/>
    </row>
    <row r="399" spans="2:13" x14ac:dyDescent="0.2">
      <c r="B399" s="267"/>
      <c r="C399" s="309"/>
      <c r="D399" s="309"/>
      <c r="E399" s="309"/>
      <c r="F399" s="309"/>
      <c r="G399" s="309"/>
      <c r="H399" s="22"/>
      <c r="I399" s="266"/>
    </row>
    <row r="400" spans="2:13" x14ac:dyDescent="0.2">
      <c r="B400" s="267" t="s">
        <v>71</v>
      </c>
      <c r="C400" s="310">
        <f t="shared" ref="C400:C408" si="13">C86+C159</f>
        <v>308.29000000000002</v>
      </c>
      <c r="D400" s="310">
        <f t="shared" ref="D400:D408" si="14">D86+E159</f>
        <v>302.56299999999999</v>
      </c>
      <c r="E400" s="310">
        <f t="shared" ref="E400:E408" si="15">G159</f>
        <v>118.899</v>
      </c>
      <c r="F400" s="310">
        <f t="shared" ref="F400:F408" si="16">F86+I159</f>
        <v>266.99700000000001</v>
      </c>
      <c r="G400" s="310">
        <f t="shared" ref="G400:G408" si="17">G86+K159</f>
        <v>262.23099999999999</v>
      </c>
      <c r="H400" s="22"/>
      <c r="I400" s="266"/>
    </row>
    <row r="401" spans="2:9" x14ac:dyDescent="0.2">
      <c r="B401" s="267" t="s">
        <v>72</v>
      </c>
      <c r="C401" s="310">
        <f t="shared" si="13"/>
        <v>154.81800000000001</v>
      </c>
      <c r="D401" s="310">
        <f t="shared" si="14"/>
        <v>159.56</v>
      </c>
      <c r="E401" s="310">
        <f t="shared" si="15"/>
        <v>62.951999999999998</v>
      </c>
      <c r="F401" s="310">
        <f t="shared" si="16"/>
        <v>135.63800000000001</v>
      </c>
      <c r="G401" s="310">
        <f t="shared" si="17"/>
        <v>121.09899999999999</v>
      </c>
      <c r="H401" s="22"/>
      <c r="I401" s="266"/>
    </row>
    <row r="402" spans="2:9" x14ac:dyDescent="0.2">
      <c r="B402" s="267" t="s">
        <v>73</v>
      </c>
      <c r="C402" s="310">
        <f t="shared" si="13"/>
        <v>191.148</v>
      </c>
      <c r="D402" s="310">
        <f t="shared" si="14"/>
        <v>195.23400000000001</v>
      </c>
      <c r="E402" s="310">
        <f t="shared" si="15"/>
        <v>82.406999999999996</v>
      </c>
      <c r="F402" s="310">
        <f t="shared" si="16"/>
        <v>170.87400000000002</v>
      </c>
      <c r="G402" s="310">
        <f t="shared" si="17"/>
        <v>147.05200000000002</v>
      </c>
      <c r="H402" s="22"/>
      <c r="I402" s="266"/>
    </row>
    <row r="403" spans="2:9" x14ac:dyDescent="0.2">
      <c r="B403" s="267" t="s">
        <v>74</v>
      </c>
      <c r="C403" s="310">
        <f t="shared" si="13"/>
        <v>785.28099999999995</v>
      </c>
      <c r="D403" s="310">
        <f t="shared" si="14"/>
        <v>772.60400000000004</v>
      </c>
      <c r="E403" s="310">
        <f t="shared" si="15"/>
        <v>399.11900000000003</v>
      </c>
      <c r="F403" s="310">
        <f t="shared" si="16"/>
        <v>713.721</v>
      </c>
      <c r="G403" s="310">
        <f t="shared" si="17"/>
        <v>594.57500000000005</v>
      </c>
      <c r="H403" s="22"/>
      <c r="I403" s="266"/>
    </row>
    <row r="404" spans="2:9" x14ac:dyDescent="0.2">
      <c r="B404" s="267" t="s">
        <v>75</v>
      </c>
      <c r="C404" s="310">
        <f t="shared" si="13"/>
        <v>1140.375</v>
      </c>
      <c r="D404" s="310">
        <f t="shared" si="14"/>
        <v>1145.326</v>
      </c>
      <c r="E404" s="310">
        <f t="shared" si="15"/>
        <v>754.34400000000005</v>
      </c>
      <c r="F404" s="310">
        <f t="shared" si="16"/>
        <v>1067.835</v>
      </c>
      <c r="G404" s="310">
        <f t="shared" si="17"/>
        <v>921.85299999999995</v>
      </c>
      <c r="H404" s="22"/>
      <c r="I404" s="266"/>
    </row>
    <row r="405" spans="2:9" x14ac:dyDescent="0.2">
      <c r="B405" s="267" t="s">
        <v>76</v>
      </c>
      <c r="C405" s="310">
        <f t="shared" si="13"/>
        <v>525.995</v>
      </c>
      <c r="D405" s="310">
        <f t="shared" si="14"/>
        <v>572.61299999999994</v>
      </c>
      <c r="E405" s="310">
        <f t="shared" si="15"/>
        <v>425.221</v>
      </c>
      <c r="F405" s="310">
        <f t="shared" si="16"/>
        <v>539.24400000000003</v>
      </c>
      <c r="G405" s="310">
        <f t="shared" si="17"/>
        <v>484.60199999999998</v>
      </c>
      <c r="H405" s="22"/>
      <c r="I405" s="266"/>
    </row>
    <row r="406" spans="2:9" x14ac:dyDescent="0.2">
      <c r="B406" s="267" t="s">
        <v>77</v>
      </c>
      <c r="C406" s="310">
        <f t="shared" si="13"/>
        <v>252.99799999999999</v>
      </c>
      <c r="D406" s="310">
        <f t="shared" si="14"/>
        <v>278.41300000000001</v>
      </c>
      <c r="E406" s="310">
        <f t="shared" si="15"/>
        <v>218.87100000000001</v>
      </c>
      <c r="F406" s="310">
        <f t="shared" si="16"/>
        <v>263.09199999999998</v>
      </c>
      <c r="G406" s="310">
        <f t="shared" si="17"/>
        <v>240.91</v>
      </c>
      <c r="H406" s="22"/>
      <c r="I406" s="266"/>
    </row>
    <row r="407" spans="2:9" x14ac:dyDescent="0.2">
      <c r="B407" s="267" t="s">
        <v>38</v>
      </c>
      <c r="C407" s="310">
        <f t="shared" si="13"/>
        <v>318.089</v>
      </c>
      <c r="D407" s="310">
        <f t="shared" si="14"/>
        <v>347.88400000000001</v>
      </c>
      <c r="E407" s="310">
        <f t="shared" si="15"/>
        <v>256.87200000000001</v>
      </c>
      <c r="F407" s="310">
        <f t="shared" si="16"/>
        <v>343.62599999999998</v>
      </c>
      <c r="G407" s="310">
        <f t="shared" si="17"/>
        <v>323.81599999999997</v>
      </c>
      <c r="H407" s="22"/>
      <c r="I407" s="266"/>
    </row>
    <row r="408" spans="2:9" x14ac:dyDescent="0.2">
      <c r="B408" s="267" t="s">
        <v>11</v>
      </c>
      <c r="C408" s="310">
        <f t="shared" si="13"/>
        <v>3676.9920000000002</v>
      </c>
      <c r="D408" s="310">
        <f t="shared" si="14"/>
        <v>3774.1950000000002</v>
      </c>
      <c r="E408" s="310">
        <f t="shared" si="15"/>
        <v>2318.6860000000001</v>
      </c>
      <c r="F408" s="310">
        <f t="shared" si="16"/>
        <v>3501.0219999999999</v>
      </c>
      <c r="G408" s="310">
        <f t="shared" si="17"/>
        <v>3096.1369999999997</v>
      </c>
      <c r="H408" s="22"/>
      <c r="I408" s="266"/>
    </row>
    <row r="409" spans="2:9" x14ac:dyDescent="0.2">
      <c r="B409" s="264"/>
      <c r="C409" s="22"/>
      <c r="D409" s="22"/>
      <c r="E409" s="22"/>
      <c r="F409" s="22"/>
      <c r="G409" s="22"/>
      <c r="H409" s="22"/>
      <c r="I409" s="266"/>
    </row>
    <row r="410" spans="2:9" x14ac:dyDescent="0.2">
      <c r="B410" s="267" t="s">
        <v>2</v>
      </c>
      <c r="C410" s="270" t="str">
        <f>$C$85</f>
        <v>2022-26</v>
      </c>
      <c r="D410" s="270" t="str">
        <f>$D$85</f>
        <v>2027-31</v>
      </c>
      <c r="E410" s="285" t="str">
        <f>$E$85</f>
        <v>2032-36</v>
      </c>
      <c r="F410" s="270" t="str">
        <f>$F$85</f>
        <v>2037-41</v>
      </c>
      <c r="G410" s="270" t="str">
        <f>$G$85</f>
        <v>2042-46</v>
      </c>
      <c r="H410" s="22"/>
      <c r="I410" s="266"/>
    </row>
    <row r="411" spans="2:9" x14ac:dyDescent="0.2">
      <c r="B411" s="267"/>
      <c r="C411" s="309"/>
      <c r="D411" s="309"/>
      <c r="E411" s="309"/>
      <c r="F411" s="309"/>
      <c r="G411" s="309"/>
      <c r="H411" s="22"/>
      <c r="I411" s="266"/>
    </row>
    <row r="412" spans="2:9" x14ac:dyDescent="0.2">
      <c r="B412" s="267" t="s">
        <v>71</v>
      </c>
      <c r="C412" s="310">
        <f t="shared" ref="C412:C420" si="18">C98+C171</f>
        <v>1000.4159999999999</v>
      </c>
      <c r="D412" s="310">
        <f t="shared" ref="D412:D420" si="19">D98+E171</f>
        <v>952.58200000000011</v>
      </c>
      <c r="E412" s="310">
        <f t="shared" ref="E412:E420" si="20">E98+G171</f>
        <v>1020.395</v>
      </c>
      <c r="F412" s="310">
        <f t="shared" ref="F412:F420" si="21">F98+I171</f>
        <v>1021.458</v>
      </c>
      <c r="G412" s="310">
        <f t="shared" ref="G412:G420" si="22">G98+K171</f>
        <v>1064.816</v>
      </c>
      <c r="H412" s="22"/>
      <c r="I412" s="266"/>
    </row>
    <row r="413" spans="2:9" x14ac:dyDescent="0.2">
      <c r="B413" s="267" t="s">
        <v>72</v>
      </c>
      <c r="C413" s="310">
        <f t="shared" si="18"/>
        <v>519.72</v>
      </c>
      <c r="D413" s="310">
        <f t="shared" si="19"/>
        <v>527.12099999999998</v>
      </c>
      <c r="E413" s="310">
        <f t="shared" si="20"/>
        <v>592.01800000000003</v>
      </c>
      <c r="F413" s="310">
        <f t="shared" si="21"/>
        <v>575.78399999999999</v>
      </c>
      <c r="G413" s="310">
        <f t="shared" si="22"/>
        <v>550.88300000000004</v>
      </c>
      <c r="H413" s="22"/>
      <c r="I413" s="266"/>
    </row>
    <row r="414" spans="2:9" x14ac:dyDescent="0.2">
      <c r="B414" s="267" t="s">
        <v>73</v>
      </c>
      <c r="C414" s="310">
        <f t="shared" si="18"/>
        <v>626.38000000000011</v>
      </c>
      <c r="D414" s="310">
        <f t="shared" si="19"/>
        <v>664.28</v>
      </c>
      <c r="E414" s="310">
        <f t="shared" si="20"/>
        <v>765.53300000000002</v>
      </c>
      <c r="F414" s="310">
        <f t="shared" si="21"/>
        <v>743.95</v>
      </c>
      <c r="G414" s="310">
        <f t="shared" si="22"/>
        <v>674.26400000000001</v>
      </c>
      <c r="H414" s="22"/>
      <c r="I414" s="266"/>
    </row>
    <row r="415" spans="2:9" x14ac:dyDescent="0.2">
      <c r="B415" s="267" t="s">
        <v>74</v>
      </c>
      <c r="C415" s="310">
        <f t="shared" si="18"/>
        <v>2299.8139999999999</v>
      </c>
      <c r="D415" s="310">
        <f t="shared" si="19"/>
        <v>2540.9120000000003</v>
      </c>
      <c r="E415" s="310">
        <f t="shared" si="20"/>
        <v>2999.45</v>
      </c>
      <c r="F415" s="310">
        <f t="shared" si="21"/>
        <v>2946.0730000000003</v>
      </c>
      <c r="G415" s="310">
        <f t="shared" si="22"/>
        <v>2591.5320000000002</v>
      </c>
      <c r="H415" s="22"/>
      <c r="I415" s="266"/>
    </row>
    <row r="416" spans="2:9" x14ac:dyDescent="0.2">
      <c r="B416" s="267" t="s">
        <v>75</v>
      </c>
      <c r="C416" s="310">
        <f t="shared" si="18"/>
        <v>2620.2749999999996</v>
      </c>
      <c r="D416" s="310">
        <f t="shared" si="19"/>
        <v>3119.9259999999999</v>
      </c>
      <c r="E416" s="310">
        <f t="shared" si="20"/>
        <v>3781.953</v>
      </c>
      <c r="F416" s="310">
        <f t="shared" si="21"/>
        <v>3979.5529999999999</v>
      </c>
      <c r="G416" s="310">
        <f t="shared" si="22"/>
        <v>3304.9379999999996</v>
      </c>
      <c r="H416" s="22"/>
      <c r="I416" s="266"/>
    </row>
    <row r="417" spans="2:9" x14ac:dyDescent="0.2">
      <c r="B417" s="267" t="s">
        <v>76</v>
      </c>
      <c r="C417" s="310">
        <f t="shared" si="18"/>
        <v>981.29899999999998</v>
      </c>
      <c r="D417" s="310">
        <f t="shared" si="19"/>
        <v>1275.0809999999999</v>
      </c>
      <c r="E417" s="310">
        <f t="shared" si="20"/>
        <v>1553.9280000000001</v>
      </c>
      <c r="F417" s="310">
        <f t="shared" si="21"/>
        <v>1736.1130000000001</v>
      </c>
      <c r="G417" s="310">
        <f t="shared" si="22"/>
        <v>1378.164</v>
      </c>
      <c r="H417" s="22"/>
      <c r="I417" s="266"/>
    </row>
    <row r="418" spans="2:9" x14ac:dyDescent="0.2">
      <c r="B418" s="267" t="s">
        <v>77</v>
      </c>
      <c r="C418" s="310">
        <f t="shared" si="18"/>
        <v>403.10500000000002</v>
      </c>
      <c r="D418" s="310">
        <f t="shared" si="19"/>
        <v>562.87599999999998</v>
      </c>
      <c r="E418" s="310">
        <f t="shared" si="20"/>
        <v>669.51599999999996</v>
      </c>
      <c r="F418" s="310">
        <f t="shared" si="21"/>
        <v>777.85500000000002</v>
      </c>
      <c r="G418" s="310">
        <f t="shared" si="22"/>
        <v>605.2639999999999</v>
      </c>
      <c r="H418" s="22"/>
      <c r="I418" s="266"/>
    </row>
    <row r="419" spans="2:9" x14ac:dyDescent="0.2">
      <c r="B419" s="267" t="s">
        <v>38</v>
      </c>
      <c r="C419" s="310">
        <f t="shared" si="18"/>
        <v>314.75900000000001</v>
      </c>
      <c r="D419" s="310">
        <f t="shared" si="19"/>
        <v>424.58799999999997</v>
      </c>
      <c r="E419" s="310">
        <f t="shared" si="20"/>
        <v>426.39</v>
      </c>
      <c r="F419" s="310">
        <f t="shared" si="21"/>
        <v>527.96</v>
      </c>
      <c r="G419" s="310">
        <f t="shared" si="22"/>
        <v>405.21499999999997</v>
      </c>
      <c r="H419" s="22"/>
      <c r="I419" s="266"/>
    </row>
    <row r="420" spans="2:9" x14ac:dyDescent="0.2">
      <c r="B420" s="267" t="s">
        <v>11</v>
      </c>
      <c r="C420" s="310">
        <f t="shared" si="18"/>
        <v>8765.7610000000004</v>
      </c>
      <c r="D420" s="310">
        <f t="shared" si="19"/>
        <v>10067.365</v>
      </c>
      <c r="E420" s="310">
        <f t="shared" si="20"/>
        <v>11809.181</v>
      </c>
      <c r="F420" s="310">
        <f t="shared" si="21"/>
        <v>12308.738000000001</v>
      </c>
      <c r="G420" s="310">
        <f t="shared" si="22"/>
        <v>10575.067999999999</v>
      </c>
      <c r="H420" s="22"/>
      <c r="I420" s="266"/>
    </row>
    <row r="421" spans="2:9" x14ac:dyDescent="0.2">
      <c r="B421" s="264"/>
      <c r="C421" s="22"/>
      <c r="D421" s="22"/>
      <c r="E421" s="22"/>
      <c r="F421" s="22"/>
      <c r="G421" s="22"/>
      <c r="H421" s="22"/>
      <c r="I421" s="266"/>
    </row>
    <row r="422" spans="2:9" x14ac:dyDescent="0.2">
      <c r="B422" s="267" t="s">
        <v>3</v>
      </c>
      <c r="C422" s="270" t="str">
        <f>$C$85</f>
        <v>2022-26</v>
      </c>
      <c r="D422" s="270" t="str">
        <f>$D$85</f>
        <v>2027-31</v>
      </c>
      <c r="E422" s="285" t="str">
        <f>$E$85</f>
        <v>2032-36</v>
      </c>
      <c r="F422" s="270" t="str">
        <f>$F$85</f>
        <v>2037-41</v>
      </c>
      <c r="G422" s="270" t="str">
        <f>$G$85</f>
        <v>2042-46</v>
      </c>
      <c r="H422" s="22"/>
      <c r="I422" s="266"/>
    </row>
    <row r="423" spans="2:9" x14ac:dyDescent="0.2">
      <c r="B423" s="267"/>
      <c r="C423" s="309"/>
      <c r="D423" s="309"/>
      <c r="E423" s="309"/>
      <c r="F423" s="309"/>
      <c r="G423" s="309"/>
      <c r="H423" s="22"/>
      <c r="I423" s="266"/>
    </row>
    <row r="424" spans="2:9" x14ac:dyDescent="0.2">
      <c r="B424" s="267" t="s">
        <v>71</v>
      </c>
      <c r="C424" s="310">
        <f t="shared" ref="C424:C432" si="23">C110+C183</f>
        <v>262.899</v>
      </c>
      <c r="D424" s="310">
        <f t="shared" ref="D424:D432" si="24">D110+E183</f>
        <v>204.732</v>
      </c>
      <c r="E424" s="310">
        <f t="shared" ref="E424:E432" si="25">E110+G183</f>
        <v>161.15899999999999</v>
      </c>
      <c r="F424" s="310">
        <f t="shared" ref="F424:F432" si="26">F110+I183</f>
        <v>190.929</v>
      </c>
      <c r="G424" s="310">
        <f t="shared" ref="G424:G432" si="27">G110+K183</f>
        <v>142.34100000000001</v>
      </c>
      <c r="H424" s="22"/>
      <c r="I424" s="266"/>
    </row>
    <row r="425" spans="2:9" x14ac:dyDescent="0.2">
      <c r="B425" s="267" t="s">
        <v>72</v>
      </c>
      <c r="C425" s="310">
        <f t="shared" si="23"/>
        <v>127.40600000000001</v>
      </c>
      <c r="D425" s="310">
        <f t="shared" si="24"/>
        <v>103.14100000000001</v>
      </c>
      <c r="E425" s="310">
        <f t="shared" si="25"/>
        <v>83.670999999999992</v>
      </c>
      <c r="F425" s="310">
        <f t="shared" si="26"/>
        <v>97.557999999999993</v>
      </c>
      <c r="G425" s="310">
        <f t="shared" si="27"/>
        <v>61.719000000000001</v>
      </c>
      <c r="H425" s="22"/>
      <c r="I425" s="266"/>
    </row>
    <row r="426" spans="2:9" x14ac:dyDescent="0.2">
      <c r="B426" s="267" t="s">
        <v>73</v>
      </c>
      <c r="C426" s="310">
        <f t="shared" si="23"/>
        <v>145.78300000000002</v>
      </c>
      <c r="D426" s="310">
        <f t="shared" si="24"/>
        <v>121.78899999999999</v>
      </c>
      <c r="E426" s="310">
        <f t="shared" si="25"/>
        <v>102.72199999999999</v>
      </c>
      <c r="F426" s="310">
        <f t="shared" si="26"/>
        <v>119.193</v>
      </c>
      <c r="G426" s="310">
        <f t="shared" si="27"/>
        <v>71.152000000000001</v>
      </c>
      <c r="H426" s="22"/>
      <c r="I426" s="266"/>
    </row>
    <row r="427" spans="2:9" x14ac:dyDescent="0.2">
      <c r="B427" s="267" t="s">
        <v>74</v>
      </c>
      <c r="C427" s="310">
        <f t="shared" si="23"/>
        <v>500.42700000000002</v>
      </c>
      <c r="D427" s="310">
        <f t="shared" si="24"/>
        <v>420.59499999999997</v>
      </c>
      <c r="E427" s="310">
        <f t="shared" si="25"/>
        <v>391.00200000000001</v>
      </c>
      <c r="F427" s="310">
        <f t="shared" si="26"/>
        <v>442.48</v>
      </c>
      <c r="G427" s="310">
        <f t="shared" si="27"/>
        <v>270.20799999999997</v>
      </c>
      <c r="H427" s="22"/>
      <c r="I427" s="266"/>
    </row>
    <row r="428" spans="2:9" x14ac:dyDescent="0.2">
      <c r="B428" s="267" t="s">
        <v>75</v>
      </c>
      <c r="C428" s="310">
        <f t="shared" si="23"/>
        <v>582.36099999999999</v>
      </c>
      <c r="D428" s="310">
        <f t="shared" si="24"/>
        <v>468.97699999999998</v>
      </c>
      <c r="E428" s="310">
        <f t="shared" si="25"/>
        <v>476.53800000000001</v>
      </c>
      <c r="F428" s="310">
        <f t="shared" si="26"/>
        <v>491.01099999999997</v>
      </c>
      <c r="G428" s="310">
        <f t="shared" si="27"/>
        <v>363.06099999999998</v>
      </c>
      <c r="H428" s="22"/>
      <c r="I428" s="266"/>
    </row>
    <row r="429" spans="2:9" x14ac:dyDescent="0.2">
      <c r="B429" s="267" t="s">
        <v>76</v>
      </c>
      <c r="C429" s="310">
        <f t="shared" si="23"/>
        <v>263.36799999999999</v>
      </c>
      <c r="D429" s="310">
        <f t="shared" si="24"/>
        <v>199.786</v>
      </c>
      <c r="E429" s="310">
        <f t="shared" si="25"/>
        <v>198.60300000000001</v>
      </c>
      <c r="F429" s="310">
        <f t="shared" si="26"/>
        <v>189.41</v>
      </c>
      <c r="G429" s="310">
        <f t="shared" si="27"/>
        <v>168.596</v>
      </c>
      <c r="H429" s="22"/>
      <c r="I429" s="266"/>
    </row>
    <row r="430" spans="2:9" x14ac:dyDescent="0.2">
      <c r="B430" s="267" t="s">
        <v>77</v>
      </c>
      <c r="C430" s="310">
        <f t="shared" si="23"/>
        <v>125.37199999999999</v>
      </c>
      <c r="D430" s="310">
        <f t="shared" si="24"/>
        <v>93.027999999999992</v>
      </c>
      <c r="E430" s="310">
        <f t="shared" si="25"/>
        <v>92.331999999999994</v>
      </c>
      <c r="F430" s="310">
        <f t="shared" si="26"/>
        <v>83.795999999999992</v>
      </c>
      <c r="G430" s="310">
        <f t="shared" si="27"/>
        <v>79.198999999999998</v>
      </c>
      <c r="H430" s="22"/>
      <c r="I430" s="266"/>
    </row>
    <row r="431" spans="2:9" x14ac:dyDescent="0.2">
      <c r="B431" s="267" t="s">
        <v>38</v>
      </c>
      <c r="C431" s="310">
        <f t="shared" si="23"/>
        <v>119.88800000000001</v>
      </c>
      <c r="D431" s="310">
        <f t="shared" si="24"/>
        <v>87.748000000000005</v>
      </c>
      <c r="E431" s="310">
        <f t="shared" si="25"/>
        <v>65.924999999999997</v>
      </c>
      <c r="F431" s="310">
        <f t="shared" si="26"/>
        <v>71.216999999999999</v>
      </c>
      <c r="G431" s="310">
        <f t="shared" si="27"/>
        <v>91.459000000000003</v>
      </c>
      <c r="H431" s="22"/>
      <c r="I431" s="266"/>
    </row>
    <row r="432" spans="2:9" x14ac:dyDescent="0.2">
      <c r="B432" s="267" t="s">
        <v>11</v>
      </c>
      <c r="C432" s="310">
        <f t="shared" si="23"/>
        <v>2127.5050000000001</v>
      </c>
      <c r="D432" s="310">
        <f t="shared" si="24"/>
        <v>1699.7939999999999</v>
      </c>
      <c r="E432" s="310">
        <f t="shared" si="25"/>
        <v>1571.9480000000001</v>
      </c>
      <c r="F432" s="310">
        <f t="shared" si="26"/>
        <v>1685.5940000000001</v>
      </c>
      <c r="G432" s="310">
        <f t="shared" si="27"/>
        <v>1247.731</v>
      </c>
      <c r="H432" s="22"/>
      <c r="I432" s="266"/>
    </row>
    <row r="433" spans="2:9" x14ac:dyDescent="0.2">
      <c r="B433" s="264"/>
      <c r="C433" s="22"/>
      <c r="D433" s="22"/>
      <c r="E433" s="22"/>
      <c r="F433" s="22"/>
      <c r="G433" s="22"/>
      <c r="H433" s="22"/>
      <c r="I433" s="266"/>
    </row>
    <row r="434" spans="2:9" x14ac:dyDescent="0.2">
      <c r="B434" s="267" t="s">
        <v>19</v>
      </c>
      <c r="C434" s="270" t="str">
        <f>$C$85</f>
        <v>2022-26</v>
      </c>
      <c r="D434" s="270" t="str">
        <f>$D$85</f>
        <v>2027-31</v>
      </c>
      <c r="E434" s="285" t="str">
        <f>$E$85</f>
        <v>2032-36</v>
      </c>
      <c r="F434" s="270" t="str">
        <f>$F$85</f>
        <v>2037-41</v>
      </c>
      <c r="G434" s="270" t="str">
        <f>$G$85</f>
        <v>2042-46</v>
      </c>
      <c r="H434" s="22"/>
      <c r="I434" s="266"/>
    </row>
    <row r="435" spans="2:9" x14ac:dyDescent="0.2">
      <c r="B435" s="267"/>
      <c r="C435" s="309"/>
      <c r="D435" s="309"/>
      <c r="E435" s="309"/>
      <c r="F435" s="309"/>
      <c r="G435" s="309"/>
      <c r="H435" s="22"/>
      <c r="I435" s="266"/>
    </row>
    <row r="436" spans="2:9" x14ac:dyDescent="0.2">
      <c r="B436" s="267" t="s">
        <v>71</v>
      </c>
      <c r="C436" s="310">
        <f t="shared" ref="C436:C444" si="28">C122+C195</f>
        <v>1571.605</v>
      </c>
      <c r="D436" s="310">
        <f t="shared" ref="D436:D444" si="29">D122+E195</f>
        <v>1459.877</v>
      </c>
      <c r="E436" s="310">
        <f t="shared" ref="E436:E444" si="30">E122+G195</f>
        <v>1448.8429999999998</v>
      </c>
      <c r="F436" s="310">
        <f t="shared" ref="F436:F444" si="31">F122+I195</f>
        <v>1479.384</v>
      </c>
      <c r="G436" s="310">
        <f t="shared" ref="G436:G444" si="32">G122+K195</f>
        <v>1469.3879999999999</v>
      </c>
      <c r="H436" s="22"/>
      <c r="I436" s="266"/>
    </row>
    <row r="437" spans="2:9" x14ac:dyDescent="0.2">
      <c r="B437" s="267" t="s">
        <v>72</v>
      </c>
      <c r="C437" s="310">
        <f t="shared" si="28"/>
        <v>801.94399999999996</v>
      </c>
      <c r="D437" s="310">
        <f t="shared" si="29"/>
        <v>789.822</v>
      </c>
      <c r="E437" s="310">
        <f t="shared" si="30"/>
        <v>813.46399999999994</v>
      </c>
      <c r="F437" s="310">
        <f t="shared" si="31"/>
        <v>808.98</v>
      </c>
      <c r="G437" s="310">
        <f t="shared" si="32"/>
        <v>733.70100000000002</v>
      </c>
      <c r="H437" s="22"/>
      <c r="I437" s="266"/>
    </row>
    <row r="438" spans="2:9" x14ac:dyDescent="0.2">
      <c r="B438" s="267" t="s">
        <v>73</v>
      </c>
      <c r="C438" s="310">
        <f t="shared" si="28"/>
        <v>963.31100000000004</v>
      </c>
      <c r="D438" s="310">
        <f t="shared" si="29"/>
        <v>981.303</v>
      </c>
      <c r="E438" s="310">
        <f t="shared" si="30"/>
        <v>1036.9390000000001</v>
      </c>
      <c r="F438" s="310">
        <f t="shared" si="31"/>
        <v>1034.0170000000001</v>
      </c>
      <c r="G438" s="310">
        <f t="shared" si="32"/>
        <v>892.46799999999996</v>
      </c>
      <c r="H438" s="22"/>
      <c r="I438" s="266"/>
    </row>
    <row r="439" spans="2:9" x14ac:dyDescent="0.2">
      <c r="B439" s="267" t="s">
        <v>74</v>
      </c>
      <c r="C439" s="310">
        <f t="shared" si="28"/>
        <v>3585.5219999999999</v>
      </c>
      <c r="D439" s="310">
        <f t="shared" si="29"/>
        <v>3734.1109999999999</v>
      </c>
      <c r="E439" s="310">
        <f t="shared" si="30"/>
        <v>4076.2020000000002</v>
      </c>
      <c r="F439" s="310">
        <f t="shared" si="31"/>
        <v>4102.2739999999994</v>
      </c>
      <c r="G439" s="310">
        <f t="shared" si="32"/>
        <v>3456.3150000000005</v>
      </c>
      <c r="H439" s="22"/>
      <c r="I439" s="266"/>
    </row>
    <row r="440" spans="2:9" x14ac:dyDescent="0.2">
      <c r="B440" s="267" t="s">
        <v>75</v>
      </c>
      <c r="C440" s="310">
        <f t="shared" si="28"/>
        <v>4343.0110000000004</v>
      </c>
      <c r="D440" s="310">
        <f t="shared" si="29"/>
        <v>4734.2290000000003</v>
      </c>
      <c r="E440" s="310">
        <f t="shared" si="30"/>
        <v>5302.4679999999998</v>
      </c>
      <c r="F440" s="310">
        <f t="shared" si="31"/>
        <v>5538.3990000000003</v>
      </c>
      <c r="G440" s="310">
        <f t="shared" si="32"/>
        <v>4589.8519999999999</v>
      </c>
      <c r="H440" s="22"/>
      <c r="I440" s="266"/>
    </row>
    <row r="441" spans="2:9" x14ac:dyDescent="0.2">
      <c r="B441" s="267" t="s">
        <v>76</v>
      </c>
      <c r="C441" s="310">
        <f t="shared" si="28"/>
        <v>1770.6619999999998</v>
      </c>
      <c r="D441" s="310">
        <f t="shared" si="29"/>
        <v>2047.48</v>
      </c>
      <c r="E441" s="310">
        <f t="shared" si="30"/>
        <v>2288.5149999999999</v>
      </c>
      <c r="F441" s="310">
        <f t="shared" si="31"/>
        <v>2464.7669999999998</v>
      </c>
      <c r="G441" s="310">
        <f t="shared" si="32"/>
        <v>2031.3620000000001</v>
      </c>
      <c r="H441" s="22"/>
      <c r="I441" s="266"/>
    </row>
    <row r="442" spans="2:9" x14ac:dyDescent="0.2">
      <c r="B442" s="267" t="s">
        <v>77</v>
      </c>
      <c r="C442" s="310">
        <f t="shared" si="28"/>
        <v>781.47499999999991</v>
      </c>
      <c r="D442" s="310">
        <f t="shared" si="29"/>
        <v>934.31700000000001</v>
      </c>
      <c r="E442" s="310">
        <f t="shared" si="30"/>
        <v>1030.4969999999998</v>
      </c>
      <c r="F442" s="310">
        <f t="shared" si="31"/>
        <v>1124.7429999999999</v>
      </c>
      <c r="G442" s="310">
        <f t="shared" si="32"/>
        <v>925.37300000000005</v>
      </c>
      <c r="H442" s="22"/>
      <c r="I442" s="266"/>
    </row>
    <row r="443" spans="2:9" x14ac:dyDescent="0.2">
      <c r="B443" s="267" t="s">
        <v>38</v>
      </c>
      <c r="C443" s="310">
        <f t="shared" si="28"/>
        <v>752.73599999999999</v>
      </c>
      <c r="D443" s="310">
        <f t="shared" si="29"/>
        <v>860.22</v>
      </c>
      <c r="E443" s="310">
        <f t="shared" si="30"/>
        <v>799.45799999999997</v>
      </c>
      <c r="F443" s="310">
        <f t="shared" si="31"/>
        <v>942.80299999999988</v>
      </c>
      <c r="G443" s="310">
        <f t="shared" si="32"/>
        <v>820.49</v>
      </c>
      <c r="H443" s="22"/>
      <c r="I443" s="266"/>
    </row>
    <row r="444" spans="2:9" x14ac:dyDescent="0.2">
      <c r="B444" s="267" t="s">
        <v>11</v>
      </c>
      <c r="C444" s="310">
        <f t="shared" si="28"/>
        <v>14570.258000000002</v>
      </c>
      <c r="D444" s="310">
        <f t="shared" si="29"/>
        <v>15541.353999999999</v>
      </c>
      <c r="E444" s="310">
        <f t="shared" si="30"/>
        <v>16796.371999999999</v>
      </c>
      <c r="F444" s="310">
        <f t="shared" si="31"/>
        <v>17495.353999999999</v>
      </c>
      <c r="G444" s="310">
        <f t="shared" si="32"/>
        <v>14918.936</v>
      </c>
      <c r="H444" s="22"/>
      <c r="I444" s="266"/>
    </row>
    <row r="445" spans="2:9" x14ac:dyDescent="0.2">
      <c r="B445" s="282"/>
      <c r="C445" s="22"/>
      <c r="D445" s="22"/>
      <c r="E445" s="22"/>
      <c r="F445" s="22"/>
      <c r="G445" s="22"/>
      <c r="H445" s="22"/>
      <c r="I445" s="266"/>
    </row>
    <row r="446" spans="2:9" x14ac:dyDescent="0.2">
      <c r="B446" s="286" t="s">
        <v>20</v>
      </c>
      <c r="C446" s="270" t="str">
        <f>$C$85</f>
        <v>2022-26</v>
      </c>
      <c r="D446" s="270" t="str">
        <f>$D$85</f>
        <v>2027-31</v>
      </c>
      <c r="E446" s="285" t="str">
        <f>$E$85</f>
        <v>2032-36</v>
      </c>
      <c r="F446" s="270" t="str">
        <f>$F$85</f>
        <v>2037-41</v>
      </c>
      <c r="G446" s="270" t="str">
        <f>$G$85</f>
        <v>2042-46</v>
      </c>
      <c r="H446" s="22"/>
      <c r="I446" s="266"/>
    </row>
    <row r="447" spans="2:9" x14ac:dyDescent="0.2">
      <c r="B447" s="267"/>
      <c r="C447" s="275"/>
      <c r="D447" s="275"/>
      <c r="E447" s="275"/>
      <c r="F447" s="275"/>
      <c r="G447" s="275"/>
      <c r="H447" s="22"/>
      <c r="I447" s="266"/>
    </row>
    <row r="448" spans="2:9" x14ac:dyDescent="0.2">
      <c r="B448" s="267" t="s">
        <v>71</v>
      </c>
      <c r="C448" s="279">
        <f t="shared" ref="C448:C456" si="33">C134+C207</f>
        <v>69.503861543694384</v>
      </c>
      <c r="D448" s="279">
        <f t="shared" ref="D448:D456" si="34">D134+E207</f>
        <v>73.429004813324994</v>
      </c>
      <c r="E448" s="279">
        <f t="shared" ref="E448:E456" si="35">E134+G207</f>
        <v>74.971980551950665</v>
      </c>
      <c r="F448" s="279">
        <f t="shared" ref="F448:F456" si="36">F134+I207</f>
        <v>70.419693861898523</v>
      </c>
      <c r="G448" s="279">
        <f t="shared" ref="G448:G456" si="37">G134+K207</f>
        <v>64.37594018320442</v>
      </c>
      <c r="H448" s="22"/>
      <c r="I448" s="266"/>
    </row>
    <row r="449" spans="2:9" x14ac:dyDescent="0.2">
      <c r="B449" s="267" t="s">
        <v>72</v>
      </c>
      <c r="C449" s="279">
        <f t="shared" si="33"/>
        <v>39.882241029129609</v>
      </c>
      <c r="D449" s="279">
        <f t="shared" si="34"/>
        <v>41.9208824066625</v>
      </c>
      <c r="E449" s="279">
        <f t="shared" si="35"/>
        <v>44.049958275975335</v>
      </c>
      <c r="F449" s="279">
        <f t="shared" si="36"/>
        <v>37.808234344759406</v>
      </c>
      <c r="G449" s="279">
        <f t="shared" si="37"/>
        <v>34.203590073281759</v>
      </c>
      <c r="H449" s="22"/>
      <c r="I449" s="266"/>
    </row>
    <row r="450" spans="2:9" x14ac:dyDescent="0.2">
      <c r="B450" s="267" t="s">
        <v>73</v>
      </c>
      <c r="C450" s="279">
        <f t="shared" si="33"/>
        <v>55.042113029129602</v>
      </c>
      <c r="D450" s="279">
        <f t="shared" si="34"/>
        <v>59.213733875549998</v>
      </c>
      <c r="E450" s="279">
        <f t="shared" si="35"/>
        <v>61.217059034633785</v>
      </c>
      <c r="F450" s="279">
        <f t="shared" si="36"/>
        <v>54.261123517139112</v>
      </c>
      <c r="G450" s="279">
        <f t="shared" si="37"/>
        <v>47.86116010992265</v>
      </c>
      <c r="H450" s="22"/>
      <c r="I450" s="266"/>
    </row>
    <row r="451" spans="2:9" x14ac:dyDescent="0.2">
      <c r="B451" s="267" t="s">
        <v>74</v>
      </c>
      <c r="C451" s="279">
        <f t="shared" si="33"/>
        <v>214.44628514564798</v>
      </c>
      <c r="D451" s="279">
        <f t="shared" si="34"/>
        <v>259.66173897108752</v>
      </c>
      <c r="E451" s="279">
        <f t="shared" si="35"/>
        <v>271.13351765585202</v>
      </c>
      <c r="F451" s="279">
        <f t="shared" si="36"/>
        <v>239.91827241331586</v>
      </c>
      <c r="G451" s="279">
        <f t="shared" si="37"/>
        <v>202.21572051297233</v>
      </c>
      <c r="H451" s="22"/>
      <c r="I451" s="266"/>
    </row>
    <row r="452" spans="2:9" x14ac:dyDescent="0.2">
      <c r="B452" s="267" t="s">
        <v>75</v>
      </c>
      <c r="C452" s="279">
        <f t="shared" si="33"/>
        <v>122.99088760195359</v>
      </c>
      <c r="D452" s="279">
        <f t="shared" si="34"/>
        <v>194.41899815776247</v>
      </c>
      <c r="E452" s="279">
        <f t="shared" si="35"/>
        <v>224.46925710390136</v>
      </c>
      <c r="F452" s="279">
        <f t="shared" si="36"/>
        <v>207.94089855141732</v>
      </c>
      <c r="G452" s="279">
        <f t="shared" si="37"/>
        <v>152.13880032976792</v>
      </c>
      <c r="H452" s="22"/>
      <c r="I452" s="266"/>
    </row>
    <row r="453" spans="2:9" x14ac:dyDescent="0.2">
      <c r="B453" s="267" t="s">
        <v>76</v>
      </c>
      <c r="C453" s="279">
        <f t="shared" si="33"/>
        <v>12.3126205145648</v>
      </c>
      <c r="D453" s="279">
        <f t="shared" si="34"/>
        <v>22.4246754688875</v>
      </c>
      <c r="E453" s="279">
        <f t="shared" si="35"/>
        <v>36.729196758658446</v>
      </c>
      <c r="F453" s="279">
        <f t="shared" si="36"/>
        <v>40.012889172379694</v>
      </c>
      <c r="G453" s="279">
        <f t="shared" si="37"/>
        <v>34.803620036640879</v>
      </c>
      <c r="H453" s="22"/>
      <c r="I453" s="266"/>
    </row>
    <row r="454" spans="2:9" x14ac:dyDescent="0.2">
      <c r="B454" s="267" t="s">
        <v>77</v>
      </c>
      <c r="C454" s="279">
        <f t="shared" si="33"/>
        <v>4.8012240000000004</v>
      </c>
      <c r="D454" s="279">
        <f t="shared" si="34"/>
        <v>10.137603468887502</v>
      </c>
      <c r="E454" s="279">
        <f t="shared" si="35"/>
        <v>15.944868758658446</v>
      </c>
      <c r="F454" s="279">
        <f t="shared" si="36"/>
        <v>16.370552</v>
      </c>
      <c r="G454" s="279">
        <f t="shared" si="37"/>
        <v>16.956169999999997</v>
      </c>
      <c r="H454" s="22"/>
      <c r="I454" s="266"/>
    </row>
    <row r="455" spans="2:9" x14ac:dyDescent="0.2">
      <c r="B455" s="267" t="s">
        <v>38</v>
      </c>
      <c r="C455" s="279">
        <f t="shared" si="33"/>
        <v>2.7492239999999999</v>
      </c>
      <c r="D455" s="279">
        <f t="shared" si="34"/>
        <v>8.7005954688874994</v>
      </c>
      <c r="E455" s="279">
        <f t="shared" si="35"/>
        <v>12.00116</v>
      </c>
      <c r="F455" s="279">
        <f t="shared" si="36"/>
        <v>9.0520560000000003</v>
      </c>
      <c r="G455" s="279">
        <f t="shared" si="37"/>
        <v>5.7636499999999993</v>
      </c>
      <c r="H455" s="22"/>
      <c r="I455" s="266"/>
    </row>
    <row r="456" spans="2:9" x14ac:dyDescent="0.2">
      <c r="B456" s="267" t="s">
        <v>11</v>
      </c>
      <c r="C456" s="279">
        <f t="shared" si="33"/>
        <v>521.72845686411995</v>
      </c>
      <c r="D456" s="279">
        <f t="shared" si="34"/>
        <v>669.90723263105008</v>
      </c>
      <c r="E456" s="279">
        <f t="shared" si="35"/>
        <v>740.51699813963</v>
      </c>
      <c r="F456" s="279">
        <f t="shared" si="36"/>
        <v>675.78371986090997</v>
      </c>
      <c r="G456" s="279">
        <f t="shared" si="37"/>
        <v>558.31865124579008</v>
      </c>
      <c r="H456" s="22"/>
      <c r="I456" s="266"/>
    </row>
    <row r="457" spans="2:9" x14ac:dyDescent="0.2">
      <c r="B457" s="282"/>
      <c r="C457" s="22"/>
      <c r="D457" s="22"/>
      <c r="E457" s="22"/>
      <c r="F457" s="22"/>
      <c r="G457" s="22"/>
      <c r="H457" s="22"/>
      <c r="I457" s="266"/>
    </row>
    <row r="458" spans="2:9" x14ac:dyDescent="0.2">
      <c r="B458" s="287" t="s">
        <v>47</v>
      </c>
      <c r="C458" s="270" t="str">
        <f>$C$85</f>
        <v>2022-26</v>
      </c>
      <c r="D458" s="270" t="str">
        <f>$D$85</f>
        <v>2027-31</v>
      </c>
      <c r="E458" s="285" t="str">
        <f>$E$85</f>
        <v>2032-36</v>
      </c>
      <c r="F458" s="270" t="str">
        <f>$F$85</f>
        <v>2037-41</v>
      </c>
      <c r="G458" s="270" t="str">
        <f>$G$85</f>
        <v>2042-46</v>
      </c>
      <c r="H458" s="22"/>
      <c r="I458" s="266"/>
    </row>
    <row r="459" spans="2:9" x14ac:dyDescent="0.2">
      <c r="B459" s="267"/>
      <c r="C459" s="311"/>
      <c r="D459" s="311"/>
      <c r="E459" s="311"/>
      <c r="F459" s="311"/>
      <c r="G459" s="311"/>
      <c r="H459" s="22"/>
      <c r="I459" s="266"/>
    </row>
    <row r="460" spans="2:9" x14ac:dyDescent="0.2">
      <c r="B460" s="267" t="s">
        <v>71</v>
      </c>
      <c r="C460" s="280">
        <f t="shared" ref="C460:C468" si="38">C146+C219</f>
        <v>1641.1088615436945</v>
      </c>
      <c r="D460" s="280">
        <f t="shared" ref="D460:D468" si="39">D146+E219</f>
        <v>1533.306004813325</v>
      </c>
      <c r="E460" s="280">
        <f t="shared" ref="E460:E468" si="40">E146+G219</f>
        <v>1523.8149805519506</v>
      </c>
      <c r="F460" s="280">
        <f t="shared" ref="F460:F468" si="41">F146+I219</f>
        <v>1549.8036938618984</v>
      </c>
      <c r="G460" s="280">
        <f t="shared" ref="G460:G468" si="42">G146+K219</f>
        <v>1533.7639401832043</v>
      </c>
      <c r="H460" s="22"/>
      <c r="I460" s="266"/>
    </row>
    <row r="461" spans="2:9" x14ac:dyDescent="0.2">
      <c r="B461" s="267" t="s">
        <v>72</v>
      </c>
      <c r="C461" s="280">
        <f t="shared" si="38"/>
        <v>841.82624102912951</v>
      </c>
      <c r="D461" s="280">
        <f t="shared" si="39"/>
        <v>831.74288240666249</v>
      </c>
      <c r="E461" s="280">
        <f t="shared" si="40"/>
        <v>857.51395827597526</v>
      </c>
      <c r="F461" s="280">
        <f t="shared" si="41"/>
        <v>846.7882343447593</v>
      </c>
      <c r="G461" s="280">
        <f t="shared" si="42"/>
        <v>767.90459007328172</v>
      </c>
      <c r="H461" s="22"/>
      <c r="I461" s="266"/>
    </row>
    <row r="462" spans="2:9" x14ac:dyDescent="0.2">
      <c r="B462" s="267" t="s">
        <v>73</v>
      </c>
      <c r="C462" s="280">
        <f t="shared" si="38"/>
        <v>1018.3531130291296</v>
      </c>
      <c r="D462" s="280">
        <f t="shared" si="39"/>
        <v>1040.51673387555</v>
      </c>
      <c r="E462" s="280">
        <f t="shared" si="40"/>
        <v>1098.1560590346339</v>
      </c>
      <c r="F462" s="280">
        <f t="shared" si="41"/>
        <v>1088.2781235171392</v>
      </c>
      <c r="G462" s="280">
        <f t="shared" si="42"/>
        <v>940.32916010992267</v>
      </c>
      <c r="H462" s="22"/>
      <c r="I462" s="266"/>
    </row>
    <row r="463" spans="2:9" x14ac:dyDescent="0.2">
      <c r="B463" s="267" t="s">
        <v>74</v>
      </c>
      <c r="C463" s="280">
        <f t="shared" si="38"/>
        <v>3799.9682851456482</v>
      </c>
      <c r="D463" s="280">
        <f t="shared" si="39"/>
        <v>3993.7727389710872</v>
      </c>
      <c r="E463" s="280">
        <f t="shared" si="40"/>
        <v>4347.3355176558525</v>
      </c>
      <c r="F463" s="280">
        <f t="shared" si="41"/>
        <v>4342.1922724133155</v>
      </c>
      <c r="G463" s="280">
        <f t="shared" si="42"/>
        <v>3658.5307205129725</v>
      </c>
      <c r="H463" s="22"/>
      <c r="I463" s="266"/>
    </row>
    <row r="464" spans="2:9" x14ac:dyDescent="0.2">
      <c r="B464" s="267" t="s">
        <v>75</v>
      </c>
      <c r="C464" s="280">
        <f t="shared" si="38"/>
        <v>4466.001887601954</v>
      </c>
      <c r="D464" s="280">
        <f t="shared" si="39"/>
        <v>4928.6479981577622</v>
      </c>
      <c r="E464" s="280">
        <f t="shared" si="40"/>
        <v>5526.9372571039012</v>
      </c>
      <c r="F464" s="280">
        <f t="shared" si="41"/>
        <v>5746.3398985514177</v>
      </c>
      <c r="G464" s="280">
        <f t="shared" si="42"/>
        <v>4741.9908003297678</v>
      </c>
      <c r="H464" s="22"/>
      <c r="I464" s="266"/>
    </row>
    <row r="465" spans="2:9" x14ac:dyDescent="0.2">
      <c r="B465" s="267" t="s">
        <v>76</v>
      </c>
      <c r="C465" s="280">
        <f t="shared" si="38"/>
        <v>1782.9746205145648</v>
      </c>
      <c r="D465" s="280">
        <f t="shared" si="39"/>
        <v>2069.9046754688875</v>
      </c>
      <c r="E465" s="280">
        <f t="shared" si="40"/>
        <v>2325.2441967586583</v>
      </c>
      <c r="F465" s="280">
        <f t="shared" si="41"/>
        <v>2504.7798891723796</v>
      </c>
      <c r="G465" s="280">
        <f t="shared" si="42"/>
        <v>2066.165620036641</v>
      </c>
      <c r="H465" s="22"/>
      <c r="I465" s="266"/>
    </row>
    <row r="466" spans="2:9" x14ac:dyDescent="0.2">
      <c r="B466" s="267" t="s">
        <v>77</v>
      </c>
      <c r="C466" s="280">
        <f t="shared" si="38"/>
        <v>786.27622399999996</v>
      </c>
      <c r="D466" s="280">
        <f t="shared" si="39"/>
        <v>944.4546034688874</v>
      </c>
      <c r="E466" s="280">
        <f t="shared" si="40"/>
        <v>1046.4418687586583</v>
      </c>
      <c r="F466" s="280">
        <f t="shared" si="41"/>
        <v>1141.113552</v>
      </c>
      <c r="G466" s="280">
        <f t="shared" si="42"/>
        <v>942.32916999999998</v>
      </c>
      <c r="H466" s="22"/>
      <c r="I466" s="266"/>
    </row>
    <row r="467" spans="2:9" x14ac:dyDescent="0.2">
      <c r="B467" s="267" t="s">
        <v>38</v>
      </c>
      <c r="C467" s="280">
        <f t="shared" si="38"/>
        <v>755.48522400000002</v>
      </c>
      <c r="D467" s="280">
        <f t="shared" si="39"/>
        <v>868.92059546888754</v>
      </c>
      <c r="E467" s="280">
        <f t="shared" si="40"/>
        <v>811.45916</v>
      </c>
      <c r="F467" s="280">
        <f t="shared" si="41"/>
        <v>951.85505599999988</v>
      </c>
      <c r="G467" s="280">
        <f t="shared" si="42"/>
        <v>826.25364999999999</v>
      </c>
      <c r="H467" s="22"/>
      <c r="I467" s="266"/>
    </row>
    <row r="468" spans="2:9" x14ac:dyDescent="0.2">
      <c r="B468" s="267" t="s">
        <v>11</v>
      </c>
      <c r="C468" s="280">
        <f t="shared" si="38"/>
        <v>15091.986456864121</v>
      </c>
      <c r="D468" s="280">
        <f t="shared" si="39"/>
        <v>16211.26123263105</v>
      </c>
      <c r="E468" s="280">
        <f t="shared" si="40"/>
        <v>17536.888998139631</v>
      </c>
      <c r="F468" s="280">
        <f t="shared" si="41"/>
        <v>18171.137719860912</v>
      </c>
      <c r="G468" s="280">
        <f t="shared" si="42"/>
        <v>15477.25465124579</v>
      </c>
      <c r="H468" s="22"/>
      <c r="I468" s="266"/>
    </row>
    <row r="469" spans="2:9" x14ac:dyDescent="0.2">
      <c r="B469" s="559" t="s">
        <v>229</v>
      </c>
      <c r="C469" s="560"/>
      <c r="D469" s="409"/>
      <c r="E469" s="410"/>
      <c r="F469" s="408"/>
      <c r="G469" s="408"/>
      <c r="H469" s="415"/>
      <c r="I469" s="417"/>
    </row>
    <row r="470" spans="2:9" x14ac:dyDescent="0.2">
      <c r="B470" s="561" t="s">
        <v>230</v>
      </c>
      <c r="C470" s="562"/>
      <c r="D470" s="412"/>
      <c r="E470" s="413"/>
      <c r="F470" s="257"/>
      <c r="G470" s="257"/>
      <c r="H470" s="257"/>
      <c r="I470" s="258"/>
    </row>
    <row r="474" spans="2:9" ht="15" x14ac:dyDescent="0.2">
      <c r="B474" s="15" t="s">
        <v>290</v>
      </c>
      <c r="E474" s="123" t="s">
        <v>289</v>
      </c>
    </row>
    <row r="475" spans="2:9" x14ac:dyDescent="0.2">
      <c r="B475" s="264"/>
      <c r="C475" s="285" t="s">
        <v>233</v>
      </c>
      <c r="D475" s="285" t="s">
        <v>153</v>
      </c>
      <c r="E475" s="22"/>
      <c r="F475" s="22"/>
      <c r="G475" s="270" t="s">
        <v>56</v>
      </c>
      <c r="H475" s="270" t="s">
        <v>54</v>
      </c>
    </row>
    <row r="476" spans="2:9" x14ac:dyDescent="0.2">
      <c r="B476" s="25" t="s">
        <v>280</v>
      </c>
      <c r="C476" s="515">
        <v>604.62599999999998</v>
      </c>
      <c r="D476" s="515">
        <v>0</v>
      </c>
      <c r="E476" s="22"/>
      <c r="F476" s="22"/>
      <c r="G476" s="516">
        <v>0</v>
      </c>
      <c r="H476" s="516">
        <f>D476*(G476/100)</f>
        <v>0</v>
      </c>
    </row>
    <row r="477" spans="2:9" x14ac:dyDescent="0.2">
      <c r="B477" s="25" t="s">
        <v>281</v>
      </c>
      <c r="C477" s="515">
        <v>8326.2099999999991</v>
      </c>
      <c r="D477" s="515">
        <v>532.322</v>
      </c>
      <c r="E477" s="22"/>
      <c r="F477" s="22"/>
      <c r="G477" s="516">
        <v>10.667853596475133</v>
      </c>
      <c r="H477" s="516">
        <f t="shared" ref="H477:H484" si="43">D477*(G477/100)</f>
        <v>56.787331621828365</v>
      </c>
    </row>
    <row r="478" spans="2:9" x14ac:dyDescent="0.2">
      <c r="B478" s="25" t="s">
        <v>282</v>
      </c>
      <c r="C478" s="515">
        <v>30310.392</v>
      </c>
      <c r="D478" s="515">
        <v>10687.343999999999</v>
      </c>
      <c r="E478" s="22"/>
      <c r="F478" s="22"/>
      <c r="G478" s="516">
        <v>4.3430244344705144</v>
      </c>
      <c r="H478" s="516">
        <f t="shared" si="43"/>
        <v>464.15396131591842</v>
      </c>
    </row>
    <row r="479" spans="2:9" x14ac:dyDescent="0.2">
      <c r="B479" s="25" t="s">
        <v>283</v>
      </c>
      <c r="C479" s="515">
        <v>52875.296000000002</v>
      </c>
      <c r="D479" s="515">
        <v>31995.393</v>
      </c>
      <c r="E479" s="22"/>
      <c r="F479" s="22"/>
      <c r="G479" s="516">
        <v>4.9299492387130845</v>
      </c>
      <c r="H479" s="516">
        <f t="shared" si="43"/>
        <v>1577.3566336267597</v>
      </c>
    </row>
    <row r="480" spans="2:9" x14ac:dyDescent="0.2">
      <c r="B480" s="25" t="s">
        <v>284</v>
      </c>
      <c r="C480" s="515">
        <v>18821.632000000001</v>
      </c>
      <c r="D480" s="515">
        <v>107190.421</v>
      </c>
      <c r="E480" s="22"/>
      <c r="F480" s="22"/>
      <c r="G480" s="516">
        <v>3.3309515296904713</v>
      </c>
      <c r="H480" s="516">
        <f t="shared" si="43"/>
        <v>3570.4609679811565</v>
      </c>
    </row>
    <row r="481" spans="2:9" x14ac:dyDescent="0.2">
      <c r="B481" s="25" t="s">
        <v>285</v>
      </c>
      <c r="C481" s="515">
        <v>11724.77</v>
      </c>
      <c r="D481" s="515">
        <v>65610.134999999995</v>
      </c>
      <c r="E481" s="22"/>
      <c r="F481" s="22"/>
      <c r="G481" s="516">
        <v>4.9460520691654084</v>
      </c>
      <c r="H481" s="516">
        <f t="shared" si="43"/>
        <v>3245.1114397497176</v>
      </c>
    </row>
    <row r="482" spans="2:9" x14ac:dyDescent="0.2">
      <c r="B482" s="25" t="s">
        <v>286</v>
      </c>
      <c r="C482" s="515">
        <v>1353.9559999999999</v>
      </c>
      <c r="D482" s="515">
        <v>42778.74</v>
      </c>
      <c r="E482" s="22"/>
      <c r="F482" s="22"/>
      <c r="G482" s="516">
        <v>5.2208990000977522</v>
      </c>
      <c r="H482" s="516">
        <f t="shared" si="43"/>
        <v>2233.4348089144169</v>
      </c>
    </row>
    <row r="483" spans="2:9" x14ac:dyDescent="0.2">
      <c r="B483" s="25" t="s">
        <v>287</v>
      </c>
      <c r="C483" s="515">
        <v>314.66500000000002</v>
      </c>
      <c r="D483" s="515">
        <v>9651.1229999999996</v>
      </c>
      <c r="E483" s="22"/>
      <c r="F483" s="22"/>
      <c r="G483" s="516">
        <v>9.7109425955961886</v>
      </c>
      <c r="H483" s="516">
        <f t="shared" si="43"/>
        <v>937.21501436038079</v>
      </c>
    </row>
    <row r="484" spans="2:9" x14ac:dyDescent="0.2">
      <c r="B484" s="25" t="s">
        <v>288</v>
      </c>
      <c r="C484" s="515">
        <v>0</v>
      </c>
      <c r="D484" s="515">
        <v>4481.848</v>
      </c>
      <c r="E484" s="22"/>
      <c r="F484" s="22"/>
      <c r="G484" s="516">
        <v>18.728067750291814</v>
      </c>
      <c r="H484" s="516">
        <f t="shared" si="43"/>
        <v>839.36352990509863</v>
      </c>
    </row>
    <row r="485" spans="2:9" x14ac:dyDescent="0.2">
      <c r="B485" s="559" t="s">
        <v>229</v>
      </c>
      <c r="C485" s="560"/>
      <c r="D485" s="496" t="s">
        <v>293</v>
      </c>
      <c r="E485" s="410"/>
    </row>
    <row r="486" spans="2:9" x14ac:dyDescent="0.2">
      <c r="B486" s="561" t="s">
        <v>230</v>
      </c>
      <c r="C486" s="562"/>
      <c r="D486" s="507" t="s">
        <v>294</v>
      </c>
      <c r="E486" s="413"/>
    </row>
    <row r="488" spans="2:9" ht="15" x14ac:dyDescent="0.2">
      <c r="B488" s="123" t="s">
        <v>291</v>
      </c>
      <c r="D488" s="123" t="s">
        <v>289</v>
      </c>
    </row>
    <row r="490" spans="2:9" x14ac:dyDescent="0.2">
      <c r="B490" s="123" t="s">
        <v>1</v>
      </c>
      <c r="C490" s="285" t="s">
        <v>233</v>
      </c>
      <c r="D490" s="270" t="s">
        <v>53</v>
      </c>
      <c r="E490" s="285" t="s">
        <v>56</v>
      </c>
    </row>
    <row r="491" spans="2:9" x14ac:dyDescent="0.2">
      <c r="B491" s="25" t="s">
        <v>280</v>
      </c>
      <c r="C491" s="513">
        <v>125.613</v>
      </c>
      <c r="D491" s="513">
        <v>0</v>
      </c>
      <c r="E491" s="524">
        <v>0</v>
      </c>
      <c r="I491" s="123"/>
    </row>
    <row r="492" spans="2:9" x14ac:dyDescent="0.2">
      <c r="B492" s="25" t="s">
        <v>281</v>
      </c>
      <c r="C492" s="513">
        <v>1660.8309999999999</v>
      </c>
      <c r="D492" s="513">
        <v>110.869</v>
      </c>
      <c r="E492" s="524">
        <v>26.733009075133634</v>
      </c>
    </row>
    <row r="493" spans="2:9" x14ac:dyDescent="0.2">
      <c r="B493" s="25" t="s">
        <v>282</v>
      </c>
      <c r="C493" s="513">
        <v>5247.03</v>
      </c>
      <c r="D493" s="513">
        <v>1156.4680000000001</v>
      </c>
      <c r="E493" s="524">
        <v>12.423199021268001</v>
      </c>
    </row>
    <row r="494" spans="2:9" x14ac:dyDescent="0.2">
      <c r="B494" s="25" t="s">
        <v>283</v>
      </c>
      <c r="C494" s="513">
        <v>6972.2780000000002</v>
      </c>
      <c r="D494" s="513">
        <v>3166.4749999999999</v>
      </c>
      <c r="E494" s="524">
        <v>13.570544584919814</v>
      </c>
    </row>
    <row r="495" spans="2:9" x14ac:dyDescent="0.2">
      <c r="B495" s="25" t="s">
        <v>284</v>
      </c>
      <c r="C495" s="513">
        <v>4482.4780000000001</v>
      </c>
      <c r="D495" s="513">
        <v>15800.922</v>
      </c>
      <c r="E495" s="524">
        <v>6.905850462194528</v>
      </c>
    </row>
    <row r="496" spans="2:9" x14ac:dyDescent="0.2">
      <c r="B496" s="25" t="s">
        <v>285</v>
      </c>
      <c r="C496" s="513">
        <v>5143.2619999999997</v>
      </c>
      <c r="D496" s="513">
        <v>18133.221000000001</v>
      </c>
      <c r="E496" s="524">
        <v>6.664460472785513</v>
      </c>
    </row>
    <row r="497" spans="2:5" x14ac:dyDescent="0.2">
      <c r="B497" s="25" t="s">
        <v>286</v>
      </c>
      <c r="C497" s="513">
        <v>709.67100000000005</v>
      </c>
      <c r="D497" s="513">
        <v>18915.006000000001</v>
      </c>
      <c r="E497" s="524">
        <v>6.146367006821408</v>
      </c>
    </row>
    <row r="498" spans="2:5" x14ac:dyDescent="0.2">
      <c r="B498" s="25" t="s">
        <v>287</v>
      </c>
      <c r="C498" s="513">
        <v>196.096</v>
      </c>
      <c r="D498" s="513">
        <v>5153.2129999999997</v>
      </c>
      <c r="E498" s="524">
        <v>13.027528426079368</v>
      </c>
    </row>
    <row r="499" spans="2:5" x14ac:dyDescent="0.2">
      <c r="B499" s="25" t="s">
        <v>288</v>
      </c>
      <c r="C499" s="513">
        <v>0</v>
      </c>
      <c r="D499" s="513">
        <v>2703.654</v>
      </c>
      <c r="E499" s="524">
        <v>23.079402840995904</v>
      </c>
    </row>
    <row r="500" spans="2:5" x14ac:dyDescent="0.2">
      <c r="B500" s="512" t="s">
        <v>2</v>
      </c>
      <c r="C500" s="514"/>
      <c r="D500" s="514"/>
      <c r="E500" s="524"/>
    </row>
    <row r="501" spans="2:5" x14ac:dyDescent="0.2">
      <c r="B501" s="25" t="s">
        <v>280</v>
      </c>
      <c r="C501" s="513">
        <v>384.56799999999998</v>
      </c>
      <c r="D501" s="513">
        <v>0</v>
      </c>
      <c r="E501" s="524">
        <v>0</v>
      </c>
    </row>
    <row r="502" spans="2:5" x14ac:dyDescent="0.2">
      <c r="B502" s="25" t="s">
        <v>281</v>
      </c>
      <c r="C502" s="513">
        <v>5611.2879999999996</v>
      </c>
      <c r="D502" s="513">
        <v>383.94900000000001</v>
      </c>
      <c r="E502" s="524">
        <v>12.443464327453551</v>
      </c>
    </row>
    <row r="503" spans="2:5" x14ac:dyDescent="0.2">
      <c r="B503" s="25" t="s">
        <v>282</v>
      </c>
      <c r="C503" s="513">
        <v>20617.647000000001</v>
      </c>
      <c r="D503" s="513">
        <v>8725.768</v>
      </c>
      <c r="E503" s="524">
        <v>4.8487123493840061</v>
      </c>
    </row>
    <row r="504" spans="2:5" x14ac:dyDescent="0.2">
      <c r="B504" s="25" t="s">
        <v>283</v>
      </c>
      <c r="C504" s="513">
        <v>37673.732000000004</v>
      </c>
      <c r="D504" s="513">
        <v>26308.039000000001</v>
      </c>
      <c r="E504" s="524">
        <v>5.5353145340877763</v>
      </c>
    </row>
    <row r="505" spans="2:5" x14ac:dyDescent="0.2">
      <c r="B505" s="25" t="s">
        <v>284</v>
      </c>
      <c r="C505" s="513">
        <v>10508.507</v>
      </c>
      <c r="D505" s="513">
        <v>85681.93</v>
      </c>
      <c r="E505" s="524">
        <v>3.8740077246752422</v>
      </c>
    </row>
    <row r="506" spans="2:5" x14ac:dyDescent="0.2">
      <c r="B506" s="25" t="s">
        <v>285</v>
      </c>
      <c r="C506" s="513">
        <v>4558.2870000000003</v>
      </c>
      <c r="D506" s="513">
        <v>42104.627999999997</v>
      </c>
      <c r="E506" s="524">
        <v>6.8380093899040792</v>
      </c>
    </row>
    <row r="507" spans="2:5" x14ac:dyDescent="0.2">
      <c r="B507" s="25" t="s">
        <v>286</v>
      </c>
      <c r="C507" s="513">
        <v>421.04500000000002</v>
      </c>
      <c r="D507" s="513">
        <v>19634.988000000001</v>
      </c>
      <c r="E507" s="524">
        <v>8.786962649941918</v>
      </c>
    </row>
    <row r="508" spans="2:5" x14ac:dyDescent="0.2">
      <c r="B508" s="25" t="s">
        <v>287</v>
      </c>
      <c r="C508" s="513">
        <v>69.566999999999993</v>
      </c>
      <c r="D508" s="513">
        <v>3466.2249999999999</v>
      </c>
      <c r="E508" s="524">
        <v>15.092079938217584</v>
      </c>
    </row>
    <row r="509" spans="2:5" x14ac:dyDescent="0.2">
      <c r="B509" s="25" t="s">
        <v>288</v>
      </c>
      <c r="C509" s="513">
        <v>0</v>
      </c>
      <c r="D509" s="513">
        <v>1655.4590000000001</v>
      </c>
      <c r="E509" s="524">
        <v>33.243662603408339</v>
      </c>
    </row>
    <row r="510" spans="2:5" x14ac:dyDescent="0.2">
      <c r="B510" s="512" t="s">
        <v>3</v>
      </c>
      <c r="C510" s="514"/>
      <c r="D510" s="514"/>
      <c r="E510" s="524"/>
    </row>
    <row r="511" spans="2:5" x14ac:dyDescent="0.2">
      <c r="B511" s="25" t="s">
        <v>280</v>
      </c>
      <c r="C511" s="513">
        <v>94.444999999999993</v>
      </c>
      <c r="D511" s="513">
        <v>0</v>
      </c>
      <c r="E511" s="524">
        <v>0</v>
      </c>
    </row>
    <row r="512" spans="2:5" x14ac:dyDescent="0.2">
      <c r="B512" s="25" t="s">
        <v>281</v>
      </c>
      <c r="C512" s="513">
        <v>1054.0909999999999</v>
      </c>
      <c r="D512" s="513">
        <v>37.503999999999998</v>
      </c>
      <c r="E512" s="524">
        <v>21.29</v>
      </c>
    </row>
    <row r="513" spans="2:5" x14ac:dyDescent="0.2">
      <c r="B513" s="25" t="s">
        <v>282</v>
      </c>
      <c r="C513" s="513">
        <v>4445.7150000000001</v>
      </c>
      <c r="D513" s="513">
        <v>805.10799999999995</v>
      </c>
      <c r="E513" s="524">
        <v>15.61</v>
      </c>
    </row>
    <row r="514" spans="2:5" x14ac:dyDescent="0.2">
      <c r="B514" s="25" t="s">
        <v>283</v>
      </c>
      <c r="C514" s="513">
        <v>8229.2860000000001</v>
      </c>
      <c r="D514" s="513">
        <v>2520.8789999999999</v>
      </c>
      <c r="E514" s="524">
        <v>16.96</v>
      </c>
    </row>
    <row r="515" spans="2:5" x14ac:dyDescent="0.2">
      <c r="B515" s="25" t="s">
        <v>284</v>
      </c>
      <c r="C515" s="513">
        <v>3830.6469999999999</v>
      </c>
      <c r="D515" s="513">
        <v>5707.5690000000004</v>
      </c>
      <c r="E515" s="524">
        <v>12.87</v>
      </c>
    </row>
    <row r="516" spans="2:5" x14ac:dyDescent="0.2">
      <c r="B516" s="25" t="s">
        <v>285</v>
      </c>
      <c r="C516" s="513">
        <v>2023.221</v>
      </c>
      <c r="D516" s="513">
        <v>5372.2860000000001</v>
      </c>
      <c r="E516" s="524">
        <v>16.45</v>
      </c>
    </row>
    <row r="517" spans="2:5" x14ac:dyDescent="0.2">
      <c r="B517" s="25" t="s">
        <v>286</v>
      </c>
      <c r="C517" s="513">
        <v>223.24</v>
      </c>
      <c r="D517" s="513">
        <v>4228.7460000000001</v>
      </c>
      <c r="E517" s="524">
        <v>19.21</v>
      </c>
    </row>
    <row r="518" spans="2:5" x14ac:dyDescent="0.2">
      <c r="B518" s="25" t="s">
        <v>287</v>
      </c>
      <c r="C518" s="513">
        <v>49.002000000000002</v>
      </c>
      <c r="D518" s="513">
        <v>1031.6849999999999</v>
      </c>
      <c r="E518" s="524">
        <v>38.04</v>
      </c>
    </row>
    <row r="519" spans="2:5" x14ac:dyDescent="0.2">
      <c r="B519" s="25" t="s">
        <v>288</v>
      </c>
      <c r="C519" s="513">
        <v>0</v>
      </c>
      <c r="D519" s="513">
        <v>122.735</v>
      </c>
      <c r="E519" s="524">
        <v>90.37</v>
      </c>
    </row>
    <row r="520" spans="2:5" x14ac:dyDescent="0.2">
      <c r="B520" s="512" t="s">
        <v>19</v>
      </c>
      <c r="C520" s="514"/>
      <c r="D520" s="514"/>
      <c r="E520" s="524"/>
    </row>
    <row r="521" spans="2:5" x14ac:dyDescent="0.2">
      <c r="B521" s="25" t="s">
        <v>280</v>
      </c>
      <c r="C521" s="513">
        <f>C476</f>
        <v>604.62599999999998</v>
      </c>
      <c r="D521" s="513">
        <v>0</v>
      </c>
      <c r="E521" s="524">
        <v>0</v>
      </c>
    </row>
    <row r="522" spans="2:5" x14ac:dyDescent="0.2">
      <c r="B522" s="25" t="s">
        <v>281</v>
      </c>
      <c r="C522" s="513">
        <f t="shared" ref="C522:C529" si="44">C477</f>
        <v>8326.2099999999991</v>
      </c>
      <c r="D522" s="513">
        <v>532.322</v>
      </c>
      <c r="E522" s="524">
        <v>10.667853596475133</v>
      </c>
    </row>
    <row r="523" spans="2:5" x14ac:dyDescent="0.2">
      <c r="B523" s="25" t="s">
        <v>282</v>
      </c>
      <c r="C523" s="513">
        <f t="shared" si="44"/>
        <v>30310.392</v>
      </c>
      <c r="D523" s="513">
        <v>10687.343999999999</v>
      </c>
      <c r="E523" s="524">
        <v>4.3430244344705144</v>
      </c>
    </row>
    <row r="524" spans="2:5" x14ac:dyDescent="0.2">
      <c r="B524" s="25" t="s">
        <v>283</v>
      </c>
      <c r="C524" s="513">
        <f t="shared" si="44"/>
        <v>52875.296000000002</v>
      </c>
      <c r="D524" s="513">
        <v>31995.393</v>
      </c>
      <c r="E524" s="524">
        <v>4.9299492387130845</v>
      </c>
    </row>
    <row r="525" spans="2:5" x14ac:dyDescent="0.2">
      <c r="B525" s="25" t="s">
        <v>284</v>
      </c>
      <c r="C525" s="513">
        <f t="shared" si="44"/>
        <v>18821.632000000001</v>
      </c>
      <c r="D525" s="513">
        <v>107190.421</v>
      </c>
      <c r="E525" s="524">
        <v>3.3309515296904713</v>
      </c>
    </row>
    <row r="526" spans="2:5" x14ac:dyDescent="0.2">
      <c r="B526" s="25" t="s">
        <v>285</v>
      </c>
      <c r="C526" s="513">
        <f t="shared" si="44"/>
        <v>11724.77</v>
      </c>
      <c r="D526" s="513">
        <v>65610.134999999995</v>
      </c>
      <c r="E526" s="524">
        <v>4.9460520691654084</v>
      </c>
    </row>
    <row r="527" spans="2:5" x14ac:dyDescent="0.2">
      <c r="B527" s="25" t="s">
        <v>286</v>
      </c>
      <c r="C527" s="513">
        <f t="shared" si="44"/>
        <v>1353.9559999999999</v>
      </c>
      <c r="D527" s="513">
        <v>42778.74</v>
      </c>
      <c r="E527" s="524">
        <v>5.2208990000977522</v>
      </c>
    </row>
    <row r="528" spans="2:5" x14ac:dyDescent="0.2">
      <c r="B528" s="25" t="s">
        <v>287</v>
      </c>
      <c r="C528" s="513">
        <f t="shared" si="44"/>
        <v>314.66500000000002</v>
      </c>
      <c r="D528" s="513">
        <v>9651.1229999999996</v>
      </c>
      <c r="E528" s="524">
        <v>9.7109425955961886</v>
      </c>
    </row>
    <row r="529" spans="2:5" x14ac:dyDescent="0.2">
      <c r="B529" s="25" t="s">
        <v>288</v>
      </c>
      <c r="C529" s="513">
        <f t="shared" si="44"/>
        <v>0</v>
      </c>
      <c r="D529" s="513">
        <v>4481.848</v>
      </c>
      <c r="E529" s="524">
        <v>18.728067750291814</v>
      </c>
    </row>
    <row r="530" spans="2:5" x14ac:dyDescent="0.2">
      <c r="B530" s="559" t="s">
        <v>229</v>
      </c>
      <c r="C530" s="560"/>
      <c r="D530" s="496" t="s">
        <v>293</v>
      </c>
      <c r="E530" s="410"/>
    </row>
    <row r="531" spans="2:5" x14ac:dyDescent="0.2">
      <c r="B531" s="561" t="s">
        <v>230</v>
      </c>
      <c r="C531" s="562"/>
      <c r="D531" s="507" t="s">
        <v>294</v>
      </c>
      <c r="E531" s="413"/>
    </row>
  </sheetData>
  <mergeCells count="34">
    <mergeCell ref="B530:C530"/>
    <mergeCell ref="B531:C531"/>
    <mergeCell ref="B485:C485"/>
    <mergeCell ref="B486:C486"/>
    <mergeCell ref="B70:C70"/>
    <mergeCell ref="B363:C363"/>
    <mergeCell ref="B364:C364"/>
    <mergeCell ref="B229:C229"/>
    <mergeCell ref="B228:C228"/>
    <mergeCell ref="B73:C73"/>
    <mergeCell ref="B72:C72"/>
    <mergeCell ref="B71:C71"/>
    <mergeCell ref="P41:Q41"/>
    <mergeCell ref="P40:Q40"/>
    <mergeCell ref="B470:C470"/>
    <mergeCell ref="B469:C469"/>
    <mergeCell ref="B391:C391"/>
    <mergeCell ref="B390:C390"/>
    <mergeCell ref="B311:C311"/>
    <mergeCell ref="B310:C310"/>
    <mergeCell ref="B299:C299"/>
    <mergeCell ref="B298:C298"/>
    <mergeCell ref="J263:K263"/>
    <mergeCell ref="J262:K262"/>
    <mergeCell ref="B263:C263"/>
    <mergeCell ref="B262:C262"/>
    <mergeCell ref="O229:P229"/>
    <mergeCell ref="O228:P228"/>
    <mergeCell ref="C47:D47"/>
    <mergeCell ref="E47:H47"/>
    <mergeCell ref="B40:C40"/>
    <mergeCell ref="B41:C41"/>
    <mergeCell ref="I40:J40"/>
    <mergeCell ref="I41:J41"/>
  </mergeCells>
  <phoneticPr fontId="12"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76CA8-71FA-4714-A809-38729F1D68FC}">
  <sheetPr codeName="Sheet20">
    <tabColor rgb="FFF19698"/>
  </sheetPr>
  <dimension ref="A2:AK146"/>
  <sheetViews>
    <sheetView workbookViewId="0">
      <selection activeCell="B1" sqref="B1"/>
    </sheetView>
  </sheetViews>
  <sheetFormatPr defaultColWidth="9" defaultRowHeight="12.75" x14ac:dyDescent="0.2"/>
  <cols>
    <col min="1" max="1" width="8.75" customWidth="1"/>
    <col min="2" max="2" width="15.625" customWidth="1"/>
    <col min="3" max="3" width="14.375" customWidth="1"/>
    <col min="4" max="4" width="12.625" customWidth="1"/>
    <col min="5" max="5" width="6.625" customWidth="1"/>
    <col min="6" max="6" width="12.625" customWidth="1"/>
    <col min="7" max="7" width="15.625" customWidth="1"/>
    <col min="8" max="8" width="9" style="123"/>
    <col min="9" max="9" width="17.125" style="123" customWidth="1"/>
    <col min="10" max="10" width="11.5" style="123" customWidth="1"/>
    <col min="11" max="16384" width="9" style="123"/>
  </cols>
  <sheetData>
    <row r="2" spans="1:37" x14ac:dyDescent="0.2">
      <c r="A2" s="15" t="str">
        <f>Index!B9</f>
        <v>Table 3 25-year forecast of softwood availability; average annual volumes within periods</v>
      </c>
      <c r="H2" s="225" t="s">
        <v>184</v>
      </c>
      <c r="I2" s="220" t="s">
        <v>182</v>
      </c>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row>
    <row r="3" spans="1:37" x14ac:dyDescent="0.2">
      <c r="I3" s="209" t="s">
        <v>47</v>
      </c>
      <c r="J3" s="207">
        <f>SUM('Table 3'!F38:F42)/5000</f>
        <v>16.4977058117483</v>
      </c>
    </row>
    <row r="4" spans="1:37" x14ac:dyDescent="0.2">
      <c r="I4" s="209" t="s">
        <v>19</v>
      </c>
      <c r="J4" s="207">
        <f>SUM('Table 3'!F26:F30)/5000</f>
        <v>15.864454799999997</v>
      </c>
    </row>
    <row r="5" spans="1:37" x14ac:dyDescent="0.2">
      <c r="B5" s="565" t="s">
        <v>10</v>
      </c>
      <c r="C5" s="126" t="s">
        <v>128</v>
      </c>
      <c r="D5" s="125" t="s">
        <v>109</v>
      </c>
      <c r="E5" s="127"/>
      <c r="F5" s="32" t="s">
        <v>11</v>
      </c>
      <c r="I5" s="209" t="s">
        <v>1</v>
      </c>
      <c r="J5" s="207">
        <f>SUM('Table 3'!F8:F12)/5000</f>
        <v>3.4927177999999999</v>
      </c>
    </row>
    <row r="6" spans="1:37" ht="27.75" x14ac:dyDescent="0.2">
      <c r="A6" s="105"/>
      <c r="B6" s="566"/>
      <c r="C6" s="33" t="s">
        <v>14</v>
      </c>
      <c r="D6" s="33" t="s">
        <v>14</v>
      </c>
      <c r="E6" s="34" t="s">
        <v>12</v>
      </c>
      <c r="F6" s="35" t="s">
        <v>14</v>
      </c>
      <c r="I6" s="209" t="s">
        <v>2</v>
      </c>
      <c r="J6" s="207">
        <f>SUM('Table 3'!F14:F18)/5000</f>
        <v>10.705222599999999</v>
      </c>
    </row>
    <row r="7" spans="1:37" x14ac:dyDescent="0.2">
      <c r="A7" s="105"/>
      <c r="B7" s="92" t="s">
        <v>1</v>
      </c>
      <c r="C7" s="29"/>
      <c r="D7" s="29"/>
      <c r="E7" s="29"/>
      <c r="F7" s="29"/>
      <c r="I7" s="208" t="s">
        <v>3</v>
      </c>
      <c r="J7" s="207">
        <f>SUM('Table 3'!F20:F24)/5000</f>
        <v>1.6665144000000001</v>
      </c>
    </row>
    <row r="8" spans="1:37" x14ac:dyDescent="0.2">
      <c r="A8" s="542" t="s">
        <v>185</v>
      </c>
      <c r="B8" s="148" t="s">
        <v>319</v>
      </c>
      <c r="C8" s="19">
        <f>SUM('Table 3'!C8:C12)/5</f>
        <v>1081.6079999999999</v>
      </c>
      <c r="D8" s="19">
        <f>SUM('Table 3'!D8:D12)/5</f>
        <v>2411.1097999999997</v>
      </c>
      <c r="E8" s="107"/>
      <c r="F8" s="26"/>
      <c r="H8" s="224"/>
      <c r="I8" s="222" t="s">
        <v>20</v>
      </c>
      <c r="J8" s="223">
        <f>SUM('Table 3'!F32:F36)/5000</f>
        <v>0.63325101174830001</v>
      </c>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row>
    <row r="9" spans="1:37" x14ac:dyDescent="0.2">
      <c r="A9" s="541" t="s">
        <v>320</v>
      </c>
      <c r="B9" s="27" t="str">
        <f>INDEX('Table 3'!B8:B12,MATCH(C9,'Table 3'!C8:C12,))</f>
        <v>2037–41</v>
      </c>
      <c r="C9" s="19">
        <f>MIN('Table 3'!C8:C12)</f>
        <v>1006.353</v>
      </c>
      <c r="D9" s="19">
        <f>MIN('Table 3'!D8:D12)</f>
        <v>2056.6559999999999</v>
      </c>
      <c r="E9" s="107"/>
      <c r="F9" s="26"/>
    </row>
    <row r="10" spans="1:37" x14ac:dyDescent="0.2">
      <c r="A10" s="541" t="s">
        <v>321</v>
      </c>
      <c r="B10" s="27" t="str">
        <f>INDEX('Table 3'!B8:B12,MATCH(C10,'Table 3'!C8:C12,))</f>
        <v>2027–31</v>
      </c>
      <c r="C10" s="19">
        <f>MAX('Table 3'!C8:C12)</f>
        <v>1158.44</v>
      </c>
      <c r="D10" s="19">
        <f>MAX('Table 3'!D8:D12)</f>
        <v>2615.7550000000001</v>
      </c>
      <c r="E10" s="107"/>
      <c r="F10" s="26"/>
      <c r="H10" s="225" t="s">
        <v>22</v>
      </c>
      <c r="I10" s="220" t="s">
        <v>182</v>
      </c>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row>
    <row r="11" spans="1:37" x14ac:dyDescent="0.2">
      <c r="A11" s="541" t="s">
        <v>183</v>
      </c>
      <c r="B11" s="148" t="str">
        <f>'Table 3'!B8</f>
        <v>2022–26</v>
      </c>
      <c r="C11" s="19">
        <f>INDEX('Table 3'!C8:C12,MATCH('Key Findings'!B11,'Table 3'!B8:B12,0))</f>
        <v>1107.2090000000001</v>
      </c>
      <c r="D11" s="19">
        <f>INDEX('Table 3'!D8:D12,MATCH('Key Findings'!C11,'Table 3'!C8:C12,0))</f>
        <v>2569.7829999999999</v>
      </c>
      <c r="E11" s="107"/>
      <c r="F11" s="26"/>
      <c r="I11" s="209" t="s">
        <v>47</v>
      </c>
      <c r="J11" s="207">
        <f>SUM('Table 3'!C38:C42)/5000</f>
        <v>5.6992842868000002</v>
      </c>
    </row>
    <row r="12" spans="1:37" x14ac:dyDescent="0.2">
      <c r="A12" s="541" t="s">
        <v>188</v>
      </c>
      <c r="B12" s="148" t="str">
        <f>'Table 3'!B12</f>
        <v>2042–46</v>
      </c>
      <c r="C12" s="19">
        <f>INDEX('Table 3'!C8:C12,MATCH('Key Findings'!B12,'Table 3'!B8:B12,0))</f>
        <v>1039.481</v>
      </c>
      <c r="D12" s="19">
        <f>INDEX('Table 3'!D8:D12,MATCH('Key Findings'!C12,'Table 3'!C8:C12,0))</f>
        <v>2056.6559999999999</v>
      </c>
      <c r="E12" s="107"/>
      <c r="F12" s="26"/>
      <c r="I12" s="209" t="s">
        <v>19</v>
      </c>
      <c r="J12" s="207">
        <f>SUM('Table 3'!C26:C30)/5000</f>
        <v>5.1007072000000004</v>
      </c>
    </row>
    <row r="13" spans="1:37" x14ac:dyDescent="0.2">
      <c r="A13" s="105"/>
      <c r="B13" s="93" t="s">
        <v>2</v>
      </c>
      <c r="C13" s="215"/>
      <c r="D13" s="210"/>
      <c r="E13" s="30"/>
      <c r="F13" s="210"/>
      <c r="G13" s="25"/>
      <c r="I13" s="209" t="s">
        <v>1</v>
      </c>
      <c r="J13" s="207">
        <f>SUM('Table 3'!C8:C12)/5000</f>
        <v>1.0816079999999999</v>
      </c>
    </row>
    <row r="14" spans="1:37" x14ac:dyDescent="0.2">
      <c r="A14" s="542" t="s">
        <v>185</v>
      </c>
      <c r="B14" s="148" t="s">
        <v>319</v>
      </c>
      <c r="C14" s="19">
        <f>SUM('Table 3'!C14:C18)/5</f>
        <v>3144.5406000000003</v>
      </c>
      <c r="D14" s="19">
        <f>SUM('Table 3'!D14:D18)/5</f>
        <v>7560.6820000000007</v>
      </c>
      <c r="E14" s="107"/>
      <c r="F14" s="26"/>
      <c r="I14" s="209" t="s">
        <v>2</v>
      </c>
      <c r="J14" s="207">
        <f>SUM('Table 3'!C14:C18)/5000</f>
        <v>3.1445406000000005</v>
      </c>
    </row>
    <row r="15" spans="1:37" x14ac:dyDescent="0.2">
      <c r="A15" s="541" t="s">
        <v>320</v>
      </c>
      <c r="B15" s="27" t="str">
        <f>INDEX('Table 3'!B14:B18,MATCH(C15,'Table 3'!C14:C18,))</f>
        <v>2042–46</v>
      </c>
      <c r="C15" s="19">
        <f>MIN('Table 3'!C14:C18)</f>
        <v>2610.2539999999999</v>
      </c>
      <c r="D15" s="19">
        <f>MIN('Table 3'!D14:D18)</f>
        <v>5092.0360000000001</v>
      </c>
      <c r="E15" s="107"/>
      <c r="F15" s="26"/>
      <c r="I15" s="208" t="s">
        <v>3</v>
      </c>
      <c r="J15" s="207">
        <f>SUM('Table 3'!C20:C24)/5000</f>
        <v>0.87455860000000007</v>
      </c>
    </row>
    <row r="16" spans="1:37" x14ac:dyDescent="0.2">
      <c r="A16" s="541" t="s">
        <v>321</v>
      </c>
      <c r="B16" s="27" t="str">
        <f>INDEX('Table 3'!B14:B18,MATCH(C16,'Table 3'!C14:C18,))</f>
        <v>2022–26</v>
      </c>
      <c r="C16" s="19">
        <f>MAX('Table 3'!C14:C18)</f>
        <v>3673.7249999999999</v>
      </c>
      <c r="D16" s="19">
        <f>MAX('Table 3'!D14:D18)</f>
        <v>9609.2530000000006</v>
      </c>
      <c r="E16" s="107"/>
      <c r="F16" s="26"/>
      <c r="H16" s="224"/>
      <c r="I16" s="222" t="s">
        <v>20</v>
      </c>
      <c r="J16" s="223">
        <f>SUM('Table 3'!C32:C36)/5000</f>
        <v>0.5985770868000001</v>
      </c>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row>
    <row r="17" spans="1:37" x14ac:dyDescent="0.2">
      <c r="A17" s="541" t="s">
        <v>183</v>
      </c>
      <c r="B17" s="148" t="str">
        <f>'Table 3'!B14</f>
        <v>2022–26</v>
      </c>
      <c r="C17" s="19">
        <f>INDEX('Table 3'!C14:C18,MATCH('Key Findings'!B17,'Table 3'!B14:B18,0))</f>
        <v>3673.7249999999999</v>
      </c>
      <c r="D17" s="19">
        <f>INDEX('Table 3'!D14:D18,MATCH('Key Findings'!C17,'Table 3'!C14:C18,0))</f>
        <v>5092.0360000000001</v>
      </c>
      <c r="E17" s="107"/>
      <c r="F17" s="26"/>
    </row>
    <row r="18" spans="1:37" x14ac:dyDescent="0.2">
      <c r="A18" s="541" t="s">
        <v>188</v>
      </c>
      <c r="B18" s="148" t="str">
        <f>'Table 3'!B18</f>
        <v>2042–46</v>
      </c>
      <c r="C18" s="19">
        <f>INDEX('Table 3'!C14:C18,MATCH('Key Findings'!B18,'Table 3'!B14:B18,0))</f>
        <v>2610.2539999999999</v>
      </c>
      <c r="D18" s="19">
        <f>INDEX('Table 3'!D14:D18,MATCH('Key Findings'!C18,'Table 3'!C14:C18,0))</f>
        <v>7964.8140000000003</v>
      </c>
      <c r="E18" s="107"/>
      <c r="F18" s="26"/>
      <c r="H18" s="225" t="s">
        <v>32</v>
      </c>
      <c r="I18" s="220" t="s">
        <v>182</v>
      </c>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row>
    <row r="19" spans="1:37" x14ac:dyDescent="0.2">
      <c r="A19" s="105"/>
      <c r="B19" s="94" t="s">
        <v>3</v>
      </c>
      <c r="C19" s="216"/>
      <c r="D19" s="211"/>
      <c r="E19" s="31"/>
      <c r="F19" s="211"/>
      <c r="G19" s="25"/>
      <c r="I19" s="209" t="s">
        <v>47</v>
      </c>
      <c r="J19" s="207">
        <f>SUM('Table 3'!D38:D42)/5000</f>
        <v>10.798421524948299</v>
      </c>
    </row>
    <row r="20" spans="1:37" x14ac:dyDescent="0.2">
      <c r="A20" s="542" t="s">
        <v>185</v>
      </c>
      <c r="B20" s="148" t="s">
        <v>319</v>
      </c>
      <c r="C20" s="19">
        <f>SUM('Table 3'!C20:C24)/5</f>
        <v>874.55860000000007</v>
      </c>
      <c r="D20" s="19">
        <f>SUM('Table 3'!D20:D24)/5</f>
        <v>791.95579999999995</v>
      </c>
      <c r="E20" s="107"/>
      <c r="F20" s="26"/>
      <c r="I20" s="209" t="s">
        <v>19</v>
      </c>
      <c r="J20" s="207">
        <f>SUM('Table 3'!D26:D30)/5000</f>
        <v>10.7637476</v>
      </c>
    </row>
    <row r="21" spans="1:37" x14ac:dyDescent="0.2">
      <c r="A21" s="541" t="s">
        <v>320</v>
      </c>
      <c r="B21" s="27" t="str">
        <f>INDEX('Table 3'!B20:B24,MATCH(C21,'Table 3'!C20:C24,))</f>
        <v>2042–46</v>
      </c>
      <c r="C21" s="19">
        <f>MIN('Table 3'!C20:C24)</f>
        <v>457.40800000000002</v>
      </c>
      <c r="D21" s="19">
        <f>MIN('Table 3'!D20:D24)</f>
        <v>682.85199999999998</v>
      </c>
      <c r="E21" s="107"/>
      <c r="F21" s="26"/>
      <c r="I21" s="209" t="s">
        <v>1</v>
      </c>
      <c r="J21" s="207">
        <f>SUM('Table 3'!D8:D12)/5000</f>
        <v>2.4111097999999997</v>
      </c>
    </row>
    <row r="22" spans="1:37" x14ac:dyDescent="0.2">
      <c r="A22" s="541" t="s">
        <v>321</v>
      </c>
      <c r="B22" s="27" t="str">
        <f>INDEX('Table 3'!B20:B24,MATCH(C22,'Table 3'!C20:C24,))</f>
        <v>2022–26</v>
      </c>
      <c r="C22" s="19">
        <f>MAX('Table 3'!C20:C24)</f>
        <v>1284.393</v>
      </c>
      <c r="D22" s="19">
        <f>MAX('Table 3'!D20:D24)</f>
        <v>870.09</v>
      </c>
      <c r="E22" s="107"/>
      <c r="F22" s="26"/>
      <c r="I22" s="209" t="s">
        <v>2</v>
      </c>
      <c r="J22" s="207">
        <f>SUM('Table 3'!D14:D18)/5000</f>
        <v>7.5606820000000008</v>
      </c>
    </row>
    <row r="23" spans="1:37" x14ac:dyDescent="0.2">
      <c r="A23" s="541" t="s">
        <v>183</v>
      </c>
      <c r="B23" s="148" t="str">
        <f>'Table 3'!B20</f>
        <v>2022–26</v>
      </c>
      <c r="C23" s="19">
        <f>INDEX('Table 3'!C20:C24,MATCH('Key Findings'!B23,'Table 3'!B20:B24,0))</f>
        <v>1284.393</v>
      </c>
      <c r="D23" s="19">
        <f>INDEX('Table 3'!D20:D24,MATCH('Key Findings'!C23,'Table 3'!C20:C24,0))</f>
        <v>843.11199999999997</v>
      </c>
      <c r="E23" s="107"/>
      <c r="F23" s="26"/>
      <c r="I23" s="208" t="s">
        <v>3</v>
      </c>
      <c r="J23" s="207">
        <f>SUM('Table 3'!D20:D24)/5000</f>
        <v>0.79195579999999999</v>
      </c>
    </row>
    <row r="24" spans="1:37" x14ac:dyDescent="0.2">
      <c r="A24" s="541" t="s">
        <v>188</v>
      </c>
      <c r="B24" s="148" t="str">
        <f>'Table 3'!B24</f>
        <v>2042–46</v>
      </c>
      <c r="C24" s="19">
        <f>INDEX('Table 3'!C20:C24,MATCH('Key Findings'!B24,'Table 3'!B20:B24,0))</f>
        <v>457.40800000000002</v>
      </c>
      <c r="D24" s="19">
        <f>INDEX('Table 3'!D20:D24,MATCH('Key Findings'!C24,'Table 3'!C20:C24,0))</f>
        <v>790.32299999999998</v>
      </c>
      <c r="E24" s="107"/>
      <c r="F24" s="26"/>
      <c r="H24" s="224"/>
      <c r="I24" s="222" t="s">
        <v>20</v>
      </c>
      <c r="J24" s="223">
        <f>SUM('Table 3'!D32:D36)/5000</f>
        <v>3.4673924948299975E-2</v>
      </c>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row>
    <row r="25" spans="1:37" x14ac:dyDescent="0.2">
      <c r="A25" s="105"/>
      <c r="B25" s="95" t="s">
        <v>4</v>
      </c>
      <c r="C25" s="217"/>
      <c r="D25" s="212"/>
      <c r="E25" s="36"/>
      <c r="F25" s="212"/>
      <c r="G25" s="25"/>
      <c r="I25" s="208"/>
      <c r="J25" s="207"/>
    </row>
    <row r="26" spans="1:37" x14ac:dyDescent="0.2">
      <c r="A26" s="542" t="s">
        <v>185</v>
      </c>
      <c r="B26" s="148" t="s">
        <v>319</v>
      </c>
      <c r="C26" s="19">
        <f>SUM('Table 3'!C26:C30)/5</f>
        <v>5100.7071999999998</v>
      </c>
      <c r="D26" s="19">
        <f>SUM('Table 3'!D26:D30)/5</f>
        <v>10763.747599999999</v>
      </c>
      <c r="E26" s="107"/>
      <c r="F26" s="26"/>
      <c r="H26" s="225" t="s">
        <v>184</v>
      </c>
      <c r="I26" s="221" t="s">
        <v>322</v>
      </c>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row>
    <row r="27" spans="1:37" x14ac:dyDescent="0.2">
      <c r="A27" s="541" t="s">
        <v>320</v>
      </c>
      <c r="B27" s="27" t="str">
        <f>INDEX('Table 3'!B26:B30,MATCH(C27,'Table 3'!C26:C30,))</f>
        <v>2042–46</v>
      </c>
      <c r="C27" s="19">
        <f>MIN('Table 3'!C26:C30)</f>
        <v>4107.143</v>
      </c>
      <c r="D27" s="19">
        <f>MIN('Table 3'!D26:D30)</f>
        <v>8504.9310000000005</v>
      </c>
      <c r="E27" s="107"/>
      <c r="F27" s="26"/>
      <c r="I27" s="123" t="s">
        <v>144</v>
      </c>
      <c r="J27" s="207">
        <f>'Table 3'!F38/1000</f>
        <v>15.09198645686412</v>
      </c>
    </row>
    <row r="28" spans="1:37" x14ac:dyDescent="0.2">
      <c r="A28" s="541" t="s">
        <v>321</v>
      </c>
      <c r="B28" s="27" t="str">
        <f>INDEX('Table 3'!B26:B30,MATCH(C28,'Table 3'!C26:C30,))</f>
        <v>2022–26</v>
      </c>
      <c r="C28" s="19">
        <f>MAX('Table 3'!C26:C30)</f>
        <v>6065.3270000000002</v>
      </c>
      <c r="D28" s="19">
        <f>MAX('Table 3'!D26:D30)</f>
        <v>12974.012000000001</v>
      </c>
      <c r="E28" s="107"/>
      <c r="F28" s="26"/>
      <c r="I28" s="123" t="str">
        <f>INDEX('Table 3'!B38:B42,MATCH(MAX('Table 3'!F38:F42),'Table 3'!F38:F42,))</f>
        <v>2037–41</v>
      </c>
      <c r="J28" s="207">
        <f>MAX('Table 3'!F38:F42)/1000</f>
        <v>18.171137719860912</v>
      </c>
    </row>
    <row r="29" spans="1:37" x14ac:dyDescent="0.2">
      <c r="A29" s="541" t="s">
        <v>183</v>
      </c>
      <c r="B29" s="148" t="str">
        <f>'Table 3'!B26</f>
        <v>2022–26</v>
      </c>
      <c r="C29" s="19">
        <f>INDEX('Table 3'!C26:C30,MATCH('Key Findings'!B29,'Table 3'!B26:B30,0))</f>
        <v>6065.3270000000002</v>
      </c>
      <c r="D29" s="19">
        <f>INDEX('Table 3'!D26:D30,MATCH('Key Findings'!C29,'Table 3'!C26:C30,0))</f>
        <v>8504.9310000000005</v>
      </c>
      <c r="E29" s="107"/>
      <c r="F29" s="26"/>
      <c r="H29" s="224"/>
      <c r="I29" s="224" t="s">
        <v>148</v>
      </c>
      <c r="J29" s="223">
        <f>'Table 3'!F42/1000</f>
        <v>15.47725465124579</v>
      </c>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row>
    <row r="30" spans="1:37" x14ac:dyDescent="0.2">
      <c r="A30" s="541" t="s">
        <v>188</v>
      </c>
      <c r="B30" s="148" t="str">
        <f>'Table 3'!B30</f>
        <v>2042–46</v>
      </c>
      <c r="C30" s="19">
        <f>INDEX('Table 3'!C26:C30,MATCH('Key Findings'!B30,'Table 3'!B26:B30,0))</f>
        <v>4107.143</v>
      </c>
      <c r="D30" s="19">
        <f>INDEX('Table 3'!D26:D30,MATCH('Key Findings'!C30,'Table 3'!C26:C30,0))</f>
        <v>10811.793</v>
      </c>
      <c r="E30" s="107"/>
      <c r="F30" s="26"/>
    </row>
    <row r="31" spans="1:37" x14ac:dyDescent="0.2">
      <c r="A31" s="105"/>
      <c r="B31" s="96" t="s">
        <v>20</v>
      </c>
      <c r="C31" s="218"/>
      <c r="D31" s="213"/>
      <c r="E31" s="40"/>
      <c r="F31" s="213"/>
      <c r="H31" s="225" t="s">
        <v>22</v>
      </c>
      <c r="I31" s="227" t="s">
        <v>192</v>
      </c>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row>
    <row r="32" spans="1:37" x14ac:dyDescent="0.2">
      <c r="A32" s="542" t="s">
        <v>185</v>
      </c>
      <c r="B32" s="148" t="s">
        <v>319</v>
      </c>
      <c r="C32" s="19">
        <f>SUM('Table 3'!C32:C36)/5</f>
        <v>598.57708680000007</v>
      </c>
      <c r="D32" s="19">
        <f>SUM('Table 3'!D32:D36)/5</f>
        <v>34.673924948299977</v>
      </c>
      <c r="E32" s="107"/>
      <c r="F32" s="26"/>
      <c r="H32" s="123" t="s">
        <v>19</v>
      </c>
      <c r="I32" s="226" t="s">
        <v>191</v>
      </c>
      <c r="J32" s="207">
        <f>C26/1000</f>
        <v>5.1007071999999996</v>
      </c>
    </row>
    <row r="33" spans="1:37" x14ac:dyDescent="0.2">
      <c r="A33" s="541" t="s">
        <v>320</v>
      </c>
      <c r="B33" s="27" t="str">
        <f>INDEX('Table 3'!B32:B36,MATCH(C33,'Table 3'!C32:C36,))</f>
        <v>2022–26</v>
      </c>
      <c r="C33" s="19">
        <f>MIN('Table 3'!C32:C36)</f>
        <v>498.13394399999999</v>
      </c>
      <c r="D33" s="19">
        <f>MIN('Table 3'!D32:D36)</f>
        <v>23.594512864119995</v>
      </c>
      <c r="E33" s="107"/>
      <c r="F33" s="26"/>
      <c r="I33" s="226" t="s">
        <v>189</v>
      </c>
      <c r="J33" s="207">
        <f>C29/1000</f>
        <v>6.0653269999999999</v>
      </c>
    </row>
    <row r="34" spans="1:37" x14ac:dyDescent="0.2">
      <c r="A34" s="541" t="s">
        <v>321</v>
      </c>
      <c r="B34" s="27" t="str">
        <f>INDEX('Table 3'!B32:B36,MATCH(C34,'Table 3'!C32:C36,))</f>
        <v>2032–36</v>
      </c>
      <c r="C34" s="19">
        <f>MAX('Table 3'!C32:C36)</f>
        <v>697.74338399999999</v>
      </c>
      <c r="D34" s="19">
        <f>MAX('Table 3'!D32:D36)</f>
        <v>42.77361413962997</v>
      </c>
      <c r="E34" s="107"/>
      <c r="F34" s="26"/>
      <c r="I34" s="226" t="s">
        <v>190</v>
      </c>
      <c r="J34" s="207">
        <f>C30/1000</f>
        <v>4.1071429999999998</v>
      </c>
    </row>
    <row r="35" spans="1:37" x14ac:dyDescent="0.2">
      <c r="A35" s="541" t="s">
        <v>183</v>
      </c>
      <c r="B35" s="148" t="str">
        <f>'Table 3'!B32</f>
        <v>2022–26</v>
      </c>
      <c r="C35" s="19">
        <f>INDEX('Table 3'!C32:C36,MATCH('Key Findings'!B35,'Table 3'!B32:B36,0))</f>
        <v>498.13394399999999</v>
      </c>
      <c r="D35" s="19">
        <f>INDEX('Table 3'!D32:D36,MATCH('Key Findings'!C35,'Table 3'!C32:C36,0))</f>
        <v>23.594512864119995</v>
      </c>
      <c r="E35" s="107"/>
      <c r="F35" s="26"/>
      <c r="H35" s="224" t="s">
        <v>26</v>
      </c>
      <c r="I35" s="228" t="s">
        <v>191</v>
      </c>
      <c r="J35" s="223">
        <f>C32/1000</f>
        <v>0.5985770868000001</v>
      </c>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row>
    <row r="36" spans="1:37" x14ac:dyDescent="0.2">
      <c r="A36" s="541" t="s">
        <v>188</v>
      </c>
      <c r="B36" s="148" t="str">
        <f>'Table 3'!B36</f>
        <v>2042–46</v>
      </c>
      <c r="C36" s="19">
        <f>INDEX('Table 3'!C32:C36,MATCH('Key Findings'!B36,'Table 3'!B32:B36,0))</f>
        <v>533.58365000000003</v>
      </c>
      <c r="D36" s="19">
        <f>INDEX('Table 3'!D32:D36,MATCH('Key Findings'!C36,'Table 3'!C32:C36,0))</f>
        <v>24.735001245789991</v>
      </c>
      <c r="E36" s="107"/>
      <c r="F36" s="26"/>
      <c r="H36" s="178" t="s">
        <v>32</v>
      </c>
      <c r="I36" s="123" t="s">
        <v>193</v>
      </c>
    </row>
    <row r="37" spans="1:37" x14ac:dyDescent="0.2">
      <c r="A37" s="105"/>
      <c r="B37" s="97" t="s">
        <v>21</v>
      </c>
      <c r="C37" s="219"/>
      <c r="D37" s="214"/>
      <c r="E37" s="39"/>
      <c r="F37" s="214"/>
      <c r="I37" s="123" t="s">
        <v>194</v>
      </c>
      <c r="J37" s="207">
        <f>D38/1000</f>
        <v>10.798421524948299</v>
      </c>
    </row>
    <row r="38" spans="1:37" x14ac:dyDescent="0.2">
      <c r="A38" s="542" t="s">
        <v>185</v>
      </c>
      <c r="B38" s="148" t="s">
        <v>319</v>
      </c>
      <c r="C38" s="19">
        <f>SUM('Table 3'!C38:C42)/5</f>
        <v>5699.2842867999998</v>
      </c>
      <c r="D38" s="19">
        <f>SUM('Table 3'!D38:D42)/5</f>
        <v>10798.421524948299</v>
      </c>
      <c r="E38" s="107"/>
      <c r="F38" s="26"/>
      <c r="I38" s="123" t="s">
        <v>195</v>
      </c>
      <c r="J38" s="207">
        <f>D8/1000</f>
        <v>2.4111097999999997</v>
      </c>
    </row>
    <row r="39" spans="1:37" x14ac:dyDescent="0.2">
      <c r="A39" s="541" t="s">
        <v>320</v>
      </c>
      <c r="B39" s="27" t="str">
        <f>INDEX('Table 3'!B38:B42,MATCH(C39,'Table 3'!C38:C42,))</f>
        <v>2042–46</v>
      </c>
      <c r="C39" s="19">
        <f>MIN('Table 3'!C38:C42)</f>
        <v>4640.7266500000005</v>
      </c>
      <c r="D39" s="19">
        <f>MIN('Table 3'!D38:D42)</f>
        <v>8528.5255128641202</v>
      </c>
      <c r="E39" s="107"/>
      <c r="F39" s="26"/>
      <c r="I39" s="123" t="s">
        <v>196</v>
      </c>
      <c r="J39" s="207">
        <f>D14/1000</f>
        <v>7.5606820000000008</v>
      </c>
    </row>
    <row r="40" spans="1:37" x14ac:dyDescent="0.2">
      <c r="A40" s="541" t="s">
        <v>321</v>
      </c>
      <c r="B40" s="27" t="str">
        <f>INDEX('Table 3'!B38:B42,MATCH(C40,'Table 3'!C38:C42,))</f>
        <v>2022–26</v>
      </c>
      <c r="C40" s="19">
        <f>MAX('Table 3'!C38:C42)</f>
        <v>6563.4609440000004</v>
      </c>
      <c r="D40" s="19">
        <f>MAX('Table 3'!D38:D42)</f>
        <v>13014.506855860911</v>
      </c>
      <c r="E40" s="107"/>
      <c r="F40" s="26"/>
      <c r="I40" s="123" t="s">
        <v>197</v>
      </c>
      <c r="J40" s="207">
        <f>D20/1000</f>
        <v>0.79195579999999999</v>
      </c>
    </row>
    <row r="41" spans="1:37" x14ac:dyDescent="0.2">
      <c r="A41" s="541" t="s">
        <v>183</v>
      </c>
      <c r="B41" s="148" t="str">
        <f>'Table 3'!B38</f>
        <v>2022–26</v>
      </c>
      <c r="C41" s="19">
        <f>INDEX('Table 3'!C38:C42,MATCH('Key Findings'!B41,'Table 3'!B38:B42,0))</f>
        <v>6563.4609440000004</v>
      </c>
      <c r="D41" s="19">
        <f>INDEX('Table 3'!D38:D42,MATCH('Key Findings'!C41,'Table 3'!C38:C42,0))</f>
        <v>8528.5255128641202</v>
      </c>
      <c r="E41" s="107"/>
      <c r="F41" s="26"/>
      <c r="I41" s="123" t="s">
        <v>198</v>
      </c>
      <c r="J41" s="229">
        <f>D32/1000</f>
        <v>3.4673924948299975E-2</v>
      </c>
    </row>
    <row r="42" spans="1:37" x14ac:dyDescent="0.2">
      <c r="A42" s="541" t="s">
        <v>188</v>
      </c>
      <c r="B42" s="148" t="str">
        <f>'Table 3'!B42</f>
        <v>2042–46</v>
      </c>
      <c r="C42" s="19">
        <f>INDEX('Table 3'!C38:C42,MATCH('Key Findings'!B42,'Table 3'!B38:B42,0))</f>
        <v>4640.7266500000005</v>
      </c>
      <c r="D42" s="19">
        <f>INDEX('Table 3'!D38:D42,MATCH('Key Findings'!C42,'Table 3'!C38:C42,0))</f>
        <v>10836.52800124579</v>
      </c>
      <c r="E42" s="107"/>
      <c r="F42" s="26"/>
      <c r="I42" s="123" t="s">
        <v>199</v>
      </c>
      <c r="J42" s="207">
        <f>D41/1000</f>
        <v>8.5285255128641193</v>
      </c>
    </row>
    <row r="43" spans="1:37" x14ac:dyDescent="0.2">
      <c r="A43" s="105"/>
      <c r="I43" s="123" t="s">
        <v>200</v>
      </c>
      <c r="J43" s="207">
        <f>D40/1000</f>
        <v>13.014506855860912</v>
      </c>
      <c r="K43" s="123" t="str">
        <f>INDEX('Table 3'!B38:B42,MATCH(D40,'Table 3'!D38:D42,))</f>
        <v>2037–41</v>
      </c>
    </row>
    <row r="46" spans="1:37" x14ac:dyDescent="0.2">
      <c r="B46" s="68"/>
    </row>
    <row r="47" spans="1:37" x14ac:dyDescent="0.2">
      <c r="B47" s="68"/>
    </row>
    <row r="48" spans="1:37" x14ac:dyDescent="0.2">
      <c r="B48" s="68"/>
    </row>
    <row r="57" spans="1:6" x14ac:dyDescent="0.2">
      <c r="A57" s="191" t="s">
        <v>203</v>
      </c>
    </row>
    <row r="58" spans="1:6" x14ac:dyDescent="0.2">
      <c r="B58" s="549" t="s">
        <v>10</v>
      </c>
      <c r="C58" s="126" t="s">
        <v>128</v>
      </c>
      <c r="D58" s="230" t="s">
        <v>109</v>
      </c>
      <c r="E58" s="231"/>
      <c r="F58" s="37" t="s">
        <v>11</v>
      </c>
    </row>
    <row r="59" spans="1:6" x14ac:dyDescent="0.2">
      <c r="B59" s="567"/>
      <c r="C59" s="232" t="s">
        <v>204</v>
      </c>
      <c r="D59" s="232" t="s">
        <v>204</v>
      </c>
      <c r="E59" s="34" t="s">
        <v>12</v>
      </c>
      <c r="F59" s="233" t="s">
        <v>204</v>
      </c>
    </row>
    <row r="60" spans="1:6" x14ac:dyDescent="0.2">
      <c r="B60" s="92" t="s">
        <v>1</v>
      </c>
      <c r="C60" s="234"/>
      <c r="D60" s="234"/>
      <c r="E60" s="234"/>
      <c r="F60" s="234"/>
    </row>
    <row r="61" spans="1:6" x14ac:dyDescent="0.2">
      <c r="A61" s="123"/>
      <c r="B61" s="235" t="s">
        <v>185</v>
      </c>
      <c r="C61" s="236">
        <f>SUM('data input'!P94:T94)/5</f>
        <v>54.802166463225113</v>
      </c>
      <c r="D61" s="236">
        <f>AVERAGE('data input'!P167:T167)</f>
        <v>36.467949152539184</v>
      </c>
      <c r="E61" s="107"/>
      <c r="F61" s="237">
        <f>AVERAGE(Q110:U110)</f>
        <v>42.157805977882674</v>
      </c>
    </row>
    <row r="62" spans="1:6" x14ac:dyDescent="0.2">
      <c r="A62" s="123"/>
      <c r="B62" s="235" t="s">
        <v>186</v>
      </c>
      <c r="C62" s="236">
        <f>MIN('data input'!P94:T94)</f>
        <v>52.194662435005498</v>
      </c>
      <c r="D62" s="236">
        <f>MIN('data input'!P167:T167)</f>
        <v>28.539763863330091</v>
      </c>
      <c r="E62" s="107"/>
      <c r="F62" s="237">
        <f>MIN(Q110:U110)</f>
        <v>35.662682975649659</v>
      </c>
    </row>
    <row r="63" spans="1:6" x14ac:dyDescent="0.2">
      <c r="A63" s="123"/>
      <c r="B63" s="235" t="s">
        <v>187</v>
      </c>
      <c r="C63" s="236">
        <f>MAX('data input'!P94:T94)</f>
        <v>56.602504290244084</v>
      </c>
      <c r="D63" s="236">
        <f>MAX('data input'!P167:T167)</f>
        <v>41.419883760130098</v>
      </c>
      <c r="E63" s="107"/>
      <c r="F63" s="237">
        <f>MAX(Q110:U110)</f>
        <v>45.784059626017772</v>
      </c>
    </row>
    <row r="64" spans="1:6" x14ac:dyDescent="0.2">
      <c r="A64" s="123" t="s">
        <v>183</v>
      </c>
      <c r="B64" s="235" t="str">
        <f>'data input'!P158</f>
        <v>2022-26</v>
      </c>
      <c r="C64" s="236">
        <f>'data input'!P94</f>
        <v>52.194662435005498</v>
      </c>
      <c r="D64" s="236">
        <f>'data input'!P167</f>
        <v>28.539763863330091</v>
      </c>
      <c r="E64" s="107"/>
      <c r="F64" s="237">
        <f>Q110</f>
        <v>35.662682975649659</v>
      </c>
    </row>
    <row r="65" spans="1:6" x14ac:dyDescent="0.2">
      <c r="A65" s="123" t="s">
        <v>188</v>
      </c>
      <c r="B65" s="235" t="str">
        <f>'data input'!T158</f>
        <v>2042-46</v>
      </c>
      <c r="C65" s="236">
        <f>'data input'!T94</f>
        <v>55.94926698996904</v>
      </c>
      <c r="D65" s="236">
        <f>'data input'!T167</f>
        <v>39.834226044608336</v>
      </c>
      <c r="E65" s="107"/>
      <c r="F65" s="237">
        <f>U110</f>
        <v>45.244606424069737</v>
      </c>
    </row>
    <row r="66" spans="1:6" x14ac:dyDescent="0.2">
      <c r="B66" s="93" t="s">
        <v>2</v>
      </c>
      <c r="C66" s="93"/>
      <c r="D66" s="238"/>
      <c r="E66" s="239"/>
      <c r="F66" s="93"/>
    </row>
    <row r="67" spans="1:6" x14ac:dyDescent="0.2">
      <c r="A67" s="123"/>
      <c r="B67" s="235" t="s">
        <v>185</v>
      </c>
      <c r="C67" s="236">
        <f>SUM('data input'!P106:T106)/5</f>
        <v>80.536598953317608</v>
      </c>
      <c r="D67" s="236">
        <f>SUM('data input'!P179:T179)/5</f>
        <v>76.006452419507653</v>
      </c>
      <c r="E67" s="107"/>
      <c r="F67" s="237">
        <f>AVERAGE(Q122:U122)</f>
        <v>77.540243841185415</v>
      </c>
    </row>
    <row r="68" spans="1:6" x14ac:dyDescent="0.2">
      <c r="A68" s="123"/>
      <c r="B68" s="235" t="s">
        <v>186</v>
      </c>
      <c r="C68" s="236">
        <f>MIN('data input'!P106:T106)</f>
        <v>78.249624019217549</v>
      </c>
      <c r="D68" s="236">
        <f>MIN('data input'!P179:T179)</f>
        <v>69.396622490493002</v>
      </c>
      <c r="E68" s="107"/>
      <c r="F68" s="237">
        <f>MIN(Q122:U122)</f>
        <v>73.106909941989045</v>
      </c>
    </row>
    <row r="69" spans="1:6" x14ac:dyDescent="0.2">
      <c r="A69" s="123"/>
      <c r="B69" s="235" t="s">
        <v>187</v>
      </c>
      <c r="C69" s="236">
        <f>MIN('data input'!P106:T106)</f>
        <v>78.249624019217549</v>
      </c>
      <c r="D69" s="236">
        <f>MAX('data input'!P179:T179)</f>
        <v>79.705783878895261</v>
      </c>
      <c r="E69" s="107"/>
      <c r="F69" s="237">
        <f>MAX(Q122:U122)</f>
        <v>79.970888751726292</v>
      </c>
    </row>
    <row r="70" spans="1:6" x14ac:dyDescent="0.2">
      <c r="A70" s="123" t="s">
        <v>183</v>
      </c>
      <c r="B70" s="235" t="s">
        <v>144</v>
      </c>
      <c r="C70" s="236">
        <f>'data input'!P106</f>
        <v>78.249624019217549</v>
      </c>
      <c r="D70" s="236">
        <f>'data input'!P179</f>
        <v>69.396622490493002</v>
      </c>
      <c r="E70" s="107"/>
      <c r="F70" s="237">
        <f>Q122</f>
        <v>73.106909941989045</v>
      </c>
    </row>
    <row r="71" spans="1:6" x14ac:dyDescent="0.2">
      <c r="A71" s="123" t="s">
        <v>188</v>
      </c>
      <c r="B71" s="235" t="s">
        <v>148</v>
      </c>
      <c r="C71" s="236">
        <f>'data input'!T106</f>
        <v>82.182002211279055</v>
      </c>
      <c r="D71" s="236">
        <f>'data input'!T179</f>
        <v>78.098597154936698</v>
      </c>
      <c r="E71" s="107"/>
      <c r="F71" s="237">
        <f>U122</f>
        <v>79.106507873046311</v>
      </c>
    </row>
    <row r="72" spans="1:6" x14ac:dyDescent="0.2">
      <c r="B72" s="94" t="s">
        <v>3</v>
      </c>
      <c r="C72" s="94"/>
      <c r="D72" s="240"/>
      <c r="E72" s="241"/>
      <c r="F72" s="94"/>
    </row>
    <row r="73" spans="1:6" x14ac:dyDescent="0.2">
      <c r="A73" s="123"/>
      <c r="B73" s="235" t="s">
        <v>185</v>
      </c>
      <c r="C73" s="236">
        <f>SUM('data input'!P118:T118)/5</f>
        <v>77.65236814120513</v>
      </c>
      <c r="D73" s="236">
        <f>SUM('data input'!P191:T191)/5</f>
        <v>57.748912784770539</v>
      </c>
      <c r="E73" s="107"/>
      <c r="F73" s="237">
        <f>AVERAGE(Q134:U134)</f>
        <v>69.407467696408759</v>
      </c>
    </row>
    <row r="74" spans="1:6" x14ac:dyDescent="0.2">
      <c r="A74" s="123"/>
      <c r="B74" s="235" t="s">
        <v>186</v>
      </c>
      <c r="C74" s="236">
        <f>MIN('data input'!P118:T118)</f>
        <v>70.770395042638825</v>
      </c>
      <c r="D74" s="236">
        <f>MIN('data input'!P191:T191)</f>
        <v>52.974796380720292</v>
      </c>
      <c r="E74" s="107"/>
      <c r="F74" s="237">
        <f>MIN(Q134:U134)</f>
        <v>64.14349202469559</v>
      </c>
    </row>
    <row r="75" spans="1:6" x14ac:dyDescent="0.2">
      <c r="A75" s="123"/>
      <c r="B75" s="235" t="s">
        <v>187</v>
      </c>
      <c r="C75" s="236">
        <f>MAX('data input'!P118:T118)</f>
        <v>83.068507327983681</v>
      </c>
      <c r="D75" s="236">
        <f>MAX('data input'!P191:T191)</f>
        <v>64.910986219816337</v>
      </c>
      <c r="E75" s="107"/>
      <c r="F75" s="237">
        <f>MAX(Q134:U134)</f>
        <v>73.695741679194398</v>
      </c>
    </row>
    <row r="76" spans="1:6" x14ac:dyDescent="0.2">
      <c r="A76" s="123" t="s">
        <v>183</v>
      </c>
      <c r="B76" s="235" t="s">
        <v>144</v>
      </c>
      <c r="C76" s="236">
        <f>'data input'!P118</f>
        <v>70.770395042638825</v>
      </c>
      <c r="D76" s="236">
        <f>'data input'!P191</f>
        <v>54.04809799884238</v>
      </c>
      <c r="E76" s="107"/>
      <c r="F76" s="237">
        <f>Q134</f>
        <v>64.14349202469559</v>
      </c>
    </row>
    <row r="77" spans="1:6" x14ac:dyDescent="0.2">
      <c r="A77" s="123" t="s">
        <v>188</v>
      </c>
      <c r="B77" s="235" t="s">
        <v>148</v>
      </c>
      <c r="C77" s="236">
        <f>'data input'!T118</f>
        <v>74.14081082971876</v>
      </c>
      <c r="D77" s="236">
        <f>'data input'!T191</f>
        <v>52.974796380720292</v>
      </c>
      <c r="E77" s="107"/>
      <c r="F77" s="237">
        <f>U134</f>
        <v>71.059645480062827</v>
      </c>
    </row>
    <row r="78" spans="1:6" x14ac:dyDescent="0.2">
      <c r="B78" s="95" t="s">
        <v>4</v>
      </c>
      <c r="C78" s="95"/>
      <c r="D78" s="242"/>
      <c r="E78" s="243"/>
      <c r="F78" s="95"/>
    </row>
    <row r="79" spans="1:6" x14ac:dyDescent="0.2">
      <c r="A79" s="123"/>
      <c r="B79" s="235" t="s">
        <v>185</v>
      </c>
      <c r="C79" s="236">
        <f>SUM('data input'!P122:T122)/5</f>
        <v>72.392696270706452</v>
      </c>
      <c r="D79" s="236">
        <f>SUM('data input'!P203:T203)/5</f>
        <v>65.579756016281166</v>
      </c>
      <c r="E79" s="107"/>
      <c r="F79" s="237">
        <f>AVERAGE(Q146:U146)</f>
        <v>68.845860194612186</v>
      </c>
    </row>
    <row r="80" spans="1:6" x14ac:dyDescent="0.2">
      <c r="A80" s="123"/>
      <c r="B80" s="235" t="s">
        <v>186</v>
      </c>
      <c r="C80" s="236">
        <f>MIN('data input'!P130:T130)</f>
        <v>71.909560688154158</v>
      </c>
      <c r="D80" s="236">
        <f>MIN('data input'!P203:T203)</f>
        <v>55.530103653986139</v>
      </c>
      <c r="E80" s="107"/>
      <c r="F80" s="237">
        <f>MIN(Q146:U146)</f>
        <v>62.348566511313663</v>
      </c>
    </row>
    <row r="81" spans="1:6" x14ac:dyDescent="0.2">
      <c r="A81" s="123"/>
      <c r="B81" s="235" t="s">
        <v>187</v>
      </c>
      <c r="C81" s="236">
        <f>MAX('data input'!P130:T130)</f>
        <v>76.597346540031694</v>
      </c>
      <c r="D81" s="236">
        <f>MAX('data input'!P203:T203)</f>
        <v>70.96681427456673</v>
      </c>
      <c r="E81" s="107"/>
      <c r="F81" s="237">
        <f>MAX(Q146:U146)</f>
        <v>72.421918413311317</v>
      </c>
    </row>
    <row r="82" spans="1:6" x14ac:dyDescent="0.2">
      <c r="A82" s="123" t="s">
        <v>183</v>
      </c>
      <c r="B82" s="235" t="s">
        <v>144</v>
      </c>
      <c r="C82" s="236">
        <f>'data input'!P130</f>
        <v>71.909560688154158</v>
      </c>
      <c r="D82" s="236">
        <f>'data input'!P203</f>
        <v>55.530103653986139</v>
      </c>
      <c r="E82" s="107"/>
      <c r="F82" s="237">
        <f>Q146</f>
        <v>62.348566511313663</v>
      </c>
    </row>
    <row r="83" spans="1:6" x14ac:dyDescent="0.2">
      <c r="A83" s="123" t="s">
        <v>188</v>
      </c>
      <c r="B83" s="235" t="s">
        <v>148</v>
      </c>
      <c r="C83" s="236">
        <f>'data input'!T130</f>
        <v>74.647193925314994</v>
      </c>
      <c r="D83" s="236">
        <f>'data input'!T203</f>
        <v>68.98331294356079</v>
      </c>
      <c r="E83" s="107"/>
      <c r="F83" s="237">
        <f>U146</f>
        <v>71.406132616594405</v>
      </c>
    </row>
    <row r="84" spans="1:6" x14ac:dyDescent="0.2">
      <c r="B84" s="96" t="s">
        <v>20</v>
      </c>
      <c r="C84" s="96"/>
      <c r="D84" s="244"/>
      <c r="E84" s="245"/>
      <c r="F84" s="244"/>
    </row>
    <row r="85" spans="1:6" x14ac:dyDescent="0.2">
      <c r="A85" s="123"/>
      <c r="B85" s="235" t="s">
        <v>185</v>
      </c>
      <c r="C85" s="236">
        <f>SUM('data input'!P142:T142)/5</f>
        <v>85.9</v>
      </c>
      <c r="D85" s="236"/>
      <c r="E85" s="107"/>
      <c r="F85" s="26"/>
    </row>
    <row r="86" spans="1:6" x14ac:dyDescent="0.2">
      <c r="A86" s="123"/>
      <c r="B86" s="235" t="s">
        <v>186</v>
      </c>
      <c r="C86" s="236">
        <f>MIN('data input'!P142:T142)</f>
        <v>81</v>
      </c>
      <c r="D86" s="236"/>
      <c r="E86" s="107"/>
      <c r="F86" s="26"/>
    </row>
    <row r="87" spans="1:6" x14ac:dyDescent="0.2">
      <c r="A87" s="123"/>
      <c r="B87" s="235" t="s">
        <v>187</v>
      </c>
      <c r="C87" s="236">
        <f>MAX('data input'!P142:T142)</f>
        <v>88.125</v>
      </c>
      <c r="D87" s="236"/>
      <c r="E87" s="107"/>
      <c r="F87" s="26"/>
    </row>
    <row r="88" spans="1:6" x14ac:dyDescent="0.2">
      <c r="A88" s="123" t="s">
        <v>183</v>
      </c>
      <c r="B88" s="235" t="s">
        <v>144</v>
      </c>
      <c r="C88" s="236">
        <f>'data input'!P142</f>
        <v>81</v>
      </c>
      <c r="D88" s="236"/>
      <c r="E88" s="107"/>
      <c r="F88" s="26"/>
    </row>
    <row r="89" spans="1:6" x14ac:dyDescent="0.2">
      <c r="A89" s="123" t="s">
        <v>188</v>
      </c>
      <c r="B89" s="235" t="s">
        <v>148</v>
      </c>
      <c r="C89" s="236">
        <f>'data input'!T142</f>
        <v>88.125</v>
      </c>
      <c r="D89" s="236"/>
      <c r="E89" s="107"/>
      <c r="F89" s="26"/>
    </row>
    <row r="90" spans="1:6" x14ac:dyDescent="0.2">
      <c r="B90" s="97" t="s">
        <v>21</v>
      </c>
      <c r="C90" s="97"/>
      <c r="D90" s="246"/>
      <c r="E90" s="247"/>
      <c r="F90" s="246"/>
    </row>
    <row r="91" spans="1:6" x14ac:dyDescent="0.2">
      <c r="A91" s="123"/>
      <c r="B91" s="235" t="s">
        <v>185</v>
      </c>
      <c r="C91" s="248">
        <f>(SUM('data input'!P154:T154)/5)*100</f>
        <v>7575.8184735762225</v>
      </c>
      <c r="D91" s="236"/>
      <c r="E91" s="107"/>
      <c r="F91" s="26"/>
    </row>
    <row r="92" spans="1:6" x14ac:dyDescent="0.2">
      <c r="A92" s="123"/>
      <c r="B92" s="235" t="s">
        <v>186</v>
      </c>
      <c r="C92" s="248">
        <f>(MIN('data input'!P154:T154))*100</f>
        <v>7259.9479684509561</v>
      </c>
      <c r="D92" s="236"/>
      <c r="E92" s="107"/>
      <c r="F92" s="26"/>
    </row>
    <row r="93" spans="1:6" x14ac:dyDescent="0.2">
      <c r="A93" s="123"/>
      <c r="B93" s="235" t="s">
        <v>187</v>
      </c>
      <c r="C93" s="248">
        <f>(MAX('data input'!P154:T154))*100</f>
        <v>7780.1938166423697</v>
      </c>
      <c r="D93" s="236"/>
      <c r="E93" s="107"/>
      <c r="F93" s="26"/>
    </row>
    <row r="94" spans="1:6" x14ac:dyDescent="0.2">
      <c r="A94" s="123" t="s">
        <v>183</v>
      </c>
      <c r="B94" s="235" t="s">
        <v>144</v>
      </c>
      <c r="C94" s="248">
        <f>('data input'!P154)*100</f>
        <v>7259.9479684509561</v>
      </c>
      <c r="D94" s="236"/>
      <c r="E94" s="107"/>
      <c r="F94" s="26"/>
    </row>
    <row r="95" spans="1:6" x14ac:dyDescent="0.2">
      <c r="A95" s="123" t="s">
        <v>188</v>
      </c>
      <c r="B95" s="235" t="s">
        <v>148</v>
      </c>
      <c r="C95" s="248">
        <f>('data input'!T154)*100</f>
        <v>7619.6851447014215</v>
      </c>
      <c r="D95" s="236"/>
      <c r="E95" s="107"/>
      <c r="F95" s="26"/>
    </row>
    <row r="100" spans="1:21" x14ac:dyDescent="0.2">
      <c r="A100" s="191" t="s">
        <v>184</v>
      </c>
      <c r="B100" s="151" t="s">
        <v>1</v>
      </c>
      <c r="C100" s="151" t="s">
        <v>35</v>
      </c>
      <c r="D100" s="151" t="s">
        <v>36</v>
      </c>
      <c r="E100" s="151"/>
      <c r="F100" s="151"/>
      <c r="G100" s="151"/>
      <c r="I100" s="151" t="s">
        <v>1</v>
      </c>
      <c r="J100" s="151" t="s">
        <v>205</v>
      </c>
      <c r="K100" s="151" t="s">
        <v>36</v>
      </c>
      <c r="L100" s="151"/>
      <c r="M100" s="151"/>
      <c r="N100" s="151"/>
      <c r="P100" s="151" t="s">
        <v>1</v>
      </c>
      <c r="Q100" s="151" t="s">
        <v>205</v>
      </c>
      <c r="R100" s="151" t="s">
        <v>36</v>
      </c>
      <c r="S100" s="151"/>
      <c r="T100" s="151"/>
      <c r="U100" s="151"/>
    </row>
    <row r="101" spans="1:21" ht="14.25" x14ac:dyDescent="0.2">
      <c r="A101" s="160"/>
      <c r="B101" s="151"/>
      <c r="C101" s="152" t="s">
        <v>144</v>
      </c>
      <c r="D101" s="152" t="s">
        <v>145</v>
      </c>
      <c r="E101" s="152" t="s">
        <v>146</v>
      </c>
      <c r="F101" s="152" t="s">
        <v>147</v>
      </c>
      <c r="G101" s="152" t="s">
        <v>148</v>
      </c>
      <c r="I101" s="151"/>
      <c r="J101" s="151" t="s">
        <v>144</v>
      </c>
      <c r="K101" s="151" t="s">
        <v>145</v>
      </c>
      <c r="L101" s="151" t="s">
        <v>146</v>
      </c>
      <c r="M101" s="151" t="s">
        <v>147</v>
      </c>
      <c r="N101" s="151" t="s">
        <v>148</v>
      </c>
      <c r="P101" s="151"/>
      <c r="Q101" s="151" t="s">
        <v>144</v>
      </c>
      <c r="R101" s="151" t="s">
        <v>145</v>
      </c>
      <c r="S101" s="151" t="s">
        <v>146</v>
      </c>
      <c r="T101" s="151" t="s">
        <v>147</v>
      </c>
      <c r="U101" s="151" t="s">
        <v>148</v>
      </c>
    </row>
    <row r="102" spans="1:21" x14ac:dyDescent="0.2">
      <c r="A102" s="123"/>
      <c r="B102" s="151" t="s">
        <v>71</v>
      </c>
      <c r="C102" s="170">
        <f>'data input'!C86+'data input'!C159</f>
        <v>308.29000000000002</v>
      </c>
      <c r="D102" s="170">
        <f>'data input'!D86+'data input'!E159</f>
        <v>302.56299999999999</v>
      </c>
      <c r="E102" s="170">
        <f>'data input'!E86+'data input'!G159</f>
        <v>267.28899999999999</v>
      </c>
      <c r="F102" s="170">
        <f>'data input'!F86+'data input'!I159</f>
        <v>266.99700000000001</v>
      </c>
      <c r="G102" s="170">
        <f>'data input'!G86+'data input'!K159</f>
        <v>262.23099999999999</v>
      </c>
      <c r="I102" s="151" t="s">
        <v>71</v>
      </c>
      <c r="J102" s="170">
        <f>('data input'!C86*('data input'!P86/100))+('data input'!C159*('data input'!P159/100))</f>
        <v>168.495</v>
      </c>
      <c r="K102" s="170">
        <f>('data input'!D86*('data input'!Q86/100))+('data input'!E159*('data input'!Q159/100))</f>
        <v>178.62999999999997</v>
      </c>
      <c r="L102" s="170">
        <f>('data input'!E86*('data input'!R86/100))+('data input'!G159*('data input'!R159/100))</f>
        <v>151.28</v>
      </c>
      <c r="M102" s="170">
        <f>('data input'!F86*('data input'!S86/100))+('data input'!I159*('data input'!S159/100))</f>
        <v>142.66300000000001</v>
      </c>
      <c r="N102" s="170">
        <f>('data input'!G86*('data input'!T86/100))+('data input'!K159*('data input'!T159/100))</f>
        <v>150.226</v>
      </c>
      <c r="P102" s="151" t="s">
        <v>71</v>
      </c>
      <c r="Q102" s="249">
        <f>J102/C102*100</f>
        <v>54.654708229264649</v>
      </c>
      <c r="R102" s="249">
        <f t="shared" ref="R102:U110" si="0">K102/D102*100</f>
        <v>59.038943955473734</v>
      </c>
      <c r="S102" s="249">
        <f t="shared" si="0"/>
        <v>56.597914616763134</v>
      </c>
      <c r="T102" s="249">
        <f t="shared" si="0"/>
        <v>53.432435570437121</v>
      </c>
      <c r="U102" s="249">
        <f t="shared" si="0"/>
        <v>57.287658591089539</v>
      </c>
    </row>
    <row r="103" spans="1:21" x14ac:dyDescent="0.2">
      <c r="A103" s="123"/>
      <c r="B103" s="151" t="s">
        <v>72</v>
      </c>
      <c r="C103" s="170">
        <f>'data input'!C87+'data input'!C160</f>
        <v>154.81800000000001</v>
      </c>
      <c r="D103" s="170">
        <f>'data input'!D87+'data input'!E160</f>
        <v>159.56</v>
      </c>
      <c r="E103" s="170">
        <f>'data input'!E87+'data input'!G160</f>
        <v>137.77499999999998</v>
      </c>
      <c r="F103" s="170">
        <f>'data input'!F87+'data input'!I160</f>
        <v>135.63800000000001</v>
      </c>
      <c r="G103" s="170">
        <f>'data input'!G87+'data input'!K160</f>
        <v>121.09899999999999</v>
      </c>
      <c r="I103" s="151" t="s">
        <v>72</v>
      </c>
      <c r="J103" s="170">
        <f>('data input'!C87*('data input'!P87/100))+('data input'!C160*('data input'!P160/100))</f>
        <v>85.353000000000009</v>
      </c>
      <c r="K103" s="170">
        <f>('data input'!D87*('data input'!Q87/100))+('data input'!E160*('data input'!Q160/100))</f>
        <v>94.253000000000014</v>
      </c>
      <c r="L103" s="170">
        <f>('data input'!E87*('data input'!R87/100))+('data input'!G160*('data input'!R160/100))</f>
        <v>80.718999999999994</v>
      </c>
      <c r="M103" s="170">
        <f>('data input'!F87*('data input'!S87/100))+('data input'!I160*('data input'!S160/100))</f>
        <v>77.455000000000013</v>
      </c>
      <c r="N103" s="170">
        <f>('data input'!G87*('data input'!T87/100))+('data input'!K160*('data input'!T160/100))</f>
        <v>74.951999999999998</v>
      </c>
      <c r="P103" s="151" t="s">
        <v>72</v>
      </c>
      <c r="Q103" s="249">
        <f t="shared" ref="Q103:Q110" si="1">J103/C103*100</f>
        <v>55.131186296167115</v>
      </c>
      <c r="R103" s="249">
        <f t="shared" si="0"/>
        <v>59.070569064928556</v>
      </c>
      <c r="S103" s="249">
        <f t="shared" si="0"/>
        <v>58.587552168390502</v>
      </c>
      <c r="T103" s="249">
        <f t="shared" si="0"/>
        <v>57.104203836682942</v>
      </c>
      <c r="U103" s="249">
        <f t="shared" si="0"/>
        <v>61.893161793243543</v>
      </c>
    </row>
    <row r="104" spans="1:21" x14ac:dyDescent="0.2">
      <c r="A104" s="123"/>
      <c r="B104" s="151" t="s">
        <v>73</v>
      </c>
      <c r="C104" s="170">
        <f>'data input'!C88+'data input'!C161</f>
        <v>191.148</v>
      </c>
      <c r="D104" s="170">
        <f>'data input'!D88+'data input'!E161</f>
        <v>195.23400000000001</v>
      </c>
      <c r="E104" s="170">
        <f>'data input'!E88+'data input'!G161</f>
        <v>168.684</v>
      </c>
      <c r="F104" s="170">
        <f>'data input'!F88+'data input'!I161</f>
        <v>170.87400000000002</v>
      </c>
      <c r="G104" s="170">
        <f>'data input'!G88+'data input'!K161</f>
        <v>147.05200000000002</v>
      </c>
      <c r="I104" s="151" t="s">
        <v>73</v>
      </c>
      <c r="J104" s="170">
        <f>('data input'!C88*('data input'!P88/100))+('data input'!C161*('data input'!P161/100))</f>
        <v>100.52799999999999</v>
      </c>
      <c r="K104" s="170">
        <f>('data input'!D88*('data input'!Q88/100))+('data input'!E161*('data input'!Q161/100))</f>
        <v>110.372</v>
      </c>
      <c r="L104" s="170">
        <f>('data input'!E88*('data input'!R88/100))+('data input'!G161*('data input'!R161/100))</f>
        <v>94.36699999999999</v>
      </c>
      <c r="M104" s="170">
        <f>('data input'!F88*('data input'!S88/100))+('data input'!I161*('data input'!S161/100))</f>
        <v>95.37700000000001</v>
      </c>
      <c r="N104" s="170">
        <f>('data input'!G88*('data input'!T88/100))+('data input'!K161*('data input'!T161/100))</f>
        <v>89.360000000000014</v>
      </c>
      <c r="P104" s="151" t="s">
        <v>73</v>
      </c>
      <c r="Q104" s="249">
        <f t="shared" si="1"/>
        <v>52.591709042208123</v>
      </c>
      <c r="R104" s="249">
        <f t="shared" si="0"/>
        <v>56.533185818043982</v>
      </c>
      <c r="S104" s="249">
        <f t="shared" si="0"/>
        <v>55.943065139550875</v>
      </c>
      <c r="T104" s="249">
        <f t="shared" si="0"/>
        <v>55.817151819469316</v>
      </c>
      <c r="U104" s="249">
        <f t="shared" si="0"/>
        <v>60.767619617550253</v>
      </c>
    </row>
    <row r="105" spans="1:21" x14ac:dyDescent="0.2">
      <c r="A105" s="123"/>
      <c r="B105" s="151" t="s">
        <v>74</v>
      </c>
      <c r="C105" s="170">
        <f>'data input'!C89+'data input'!C162</f>
        <v>785.28099999999995</v>
      </c>
      <c r="D105" s="170">
        <f>'data input'!D89+'data input'!E162</f>
        <v>772.60400000000004</v>
      </c>
      <c r="E105" s="170">
        <f>'data input'!E89+'data input'!G162</f>
        <v>685.75</v>
      </c>
      <c r="F105" s="170">
        <f>'data input'!F89+'data input'!I162</f>
        <v>713.721</v>
      </c>
      <c r="G105" s="170">
        <f>'data input'!G89+'data input'!K162</f>
        <v>594.57500000000005</v>
      </c>
      <c r="I105" s="151" t="s">
        <v>74</v>
      </c>
      <c r="J105" s="170">
        <f>('data input'!C89*('data input'!P89/100))+('data input'!C162*('data input'!P162/100))</f>
        <v>357.59499999999997</v>
      </c>
      <c r="K105" s="170">
        <f>('data input'!D89*('data input'!Q89/100))+('data input'!E162*('data input'!Q162/100))</f>
        <v>396.58199999999999</v>
      </c>
      <c r="L105" s="170">
        <f>('data input'!E89*('data input'!R89/100))+('data input'!G162*('data input'!R162/100))</f>
        <v>340.75099999999998</v>
      </c>
      <c r="M105" s="170">
        <f>('data input'!F89*('data input'!S89/100))+('data input'!I162*('data input'!S162/100))</f>
        <v>368.66399999999999</v>
      </c>
      <c r="N105" s="170">
        <f>('data input'!G89*('data input'!T89/100))+('data input'!K162*('data input'!T162/100))</f>
        <v>333.42899999999997</v>
      </c>
      <c r="P105" s="151" t="s">
        <v>74</v>
      </c>
      <c r="Q105" s="249">
        <f t="shared" si="1"/>
        <v>45.537202606455523</v>
      </c>
      <c r="R105" s="249">
        <f t="shared" si="0"/>
        <v>51.330565205461006</v>
      </c>
      <c r="S105" s="249">
        <f t="shared" si="0"/>
        <v>49.690266131972287</v>
      </c>
      <c r="T105" s="249">
        <f t="shared" si="0"/>
        <v>51.653797492297407</v>
      </c>
      <c r="U105" s="249">
        <f t="shared" si="0"/>
        <v>56.07854349745616</v>
      </c>
    </row>
    <row r="106" spans="1:21" x14ac:dyDescent="0.2">
      <c r="A106" s="123"/>
      <c r="B106" s="151" t="s">
        <v>75</v>
      </c>
      <c r="C106" s="170">
        <f>'data input'!C90+'data input'!C163</f>
        <v>1140.375</v>
      </c>
      <c r="D106" s="170">
        <f>'data input'!D90+'data input'!E163</f>
        <v>1145.326</v>
      </c>
      <c r="E106" s="170">
        <f>'data input'!E90+'data input'!G163</f>
        <v>1043.9770000000001</v>
      </c>
      <c r="F106" s="170">
        <f>'data input'!F90+'data input'!I163</f>
        <v>1067.835</v>
      </c>
      <c r="G106" s="170">
        <f>'data input'!G90+'data input'!K163</f>
        <v>921.85299999999995</v>
      </c>
      <c r="I106" s="151" t="s">
        <v>75</v>
      </c>
      <c r="J106" s="170">
        <f>('data input'!C90*('data input'!P90/100))+('data input'!C163*('data input'!P163/100))</f>
        <v>378.46900000000005</v>
      </c>
      <c r="K106" s="170">
        <f>('data input'!D90*('data input'!Q90/100))+('data input'!E163*('data input'!Q163/100))</f>
        <v>485.15500000000003</v>
      </c>
      <c r="L106" s="170">
        <f>('data input'!E90*('data input'!R90/100))+('data input'!G163*('data input'!R163/100))</f>
        <v>413.42199999999997</v>
      </c>
      <c r="M106" s="170">
        <f>('data input'!F90*('data input'!S90/100))+('data input'!I163*('data input'!S163/100))</f>
        <v>493.02499999999998</v>
      </c>
      <c r="N106" s="170">
        <f>('data input'!G90*('data input'!T90/100))+('data input'!K163*('data input'!T163/100))</f>
        <v>415.87</v>
      </c>
      <c r="P106" s="151" t="s">
        <v>75</v>
      </c>
      <c r="Q106" s="249">
        <f t="shared" si="1"/>
        <v>33.188117943658888</v>
      </c>
      <c r="R106" s="249">
        <f t="shared" si="0"/>
        <v>42.359555270726418</v>
      </c>
      <c r="S106" s="249">
        <f t="shared" si="0"/>
        <v>39.600680857911613</v>
      </c>
      <c r="T106" s="249">
        <f t="shared" si="0"/>
        <v>46.170522599465272</v>
      </c>
      <c r="U106" s="249">
        <f t="shared" si="0"/>
        <v>45.112398614529653</v>
      </c>
    </row>
    <row r="107" spans="1:21" x14ac:dyDescent="0.2">
      <c r="A107" s="123"/>
      <c r="B107" s="151" t="s">
        <v>76</v>
      </c>
      <c r="C107" s="170">
        <f>'data input'!C91+'data input'!C164</f>
        <v>525.995</v>
      </c>
      <c r="D107" s="170">
        <f>'data input'!D91+'data input'!E164</f>
        <v>572.61299999999994</v>
      </c>
      <c r="E107" s="170">
        <f>'data input'!E91+'data input'!G164</f>
        <v>535.98400000000004</v>
      </c>
      <c r="F107" s="170">
        <f>'data input'!F91+'data input'!I164</f>
        <v>539.24400000000003</v>
      </c>
      <c r="G107" s="170">
        <f>'data input'!G91+'data input'!K164</f>
        <v>484.60199999999998</v>
      </c>
      <c r="I107" s="151" t="s">
        <v>76</v>
      </c>
      <c r="J107" s="170">
        <f>('data input'!C91*('data input'!P91/100))+('data input'!C164*('data input'!P164/100))</f>
        <v>126.583</v>
      </c>
      <c r="K107" s="170">
        <f>('data input'!D91*('data input'!Q91/100))+('data input'!E164*('data input'!Q164/100))</f>
        <v>200.67699999999999</v>
      </c>
      <c r="L107" s="170">
        <f>('data input'!E91*('data input'!R91/100))+('data input'!G164*('data input'!R164/100))</f>
        <v>177.87199999999999</v>
      </c>
      <c r="M107" s="170">
        <f>('data input'!F91*('data input'!S91/100))+('data input'!I164*('data input'!S164/100))</f>
        <v>228.02100000000002</v>
      </c>
      <c r="N107" s="170">
        <f>('data input'!G91*('data input'!T91/100))+('data input'!K164*('data input'!T164/100))</f>
        <v>177.18999999999997</v>
      </c>
      <c r="P107" s="151" t="s">
        <v>76</v>
      </c>
      <c r="Q107" s="249">
        <f t="shared" si="1"/>
        <v>24.065437884390537</v>
      </c>
      <c r="R107" s="249">
        <f t="shared" si="0"/>
        <v>35.04583374809863</v>
      </c>
      <c r="S107" s="249">
        <f t="shared" si="0"/>
        <v>33.186065255679267</v>
      </c>
      <c r="T107" s="249">
        <f t="shared" si="0"/>
        <v>42.28531054587534</v>
      </c>
      <c r="U107" s="249">
        <f t="shared" si="0"/>
        <v>36.564025736583829</v>
      </c>
    </row>
    <row r="108" spans="1:21" x14ac:dyDescent="0.2">
      <c r="A108" s="123"/>
      <c r="B108" s="151" t="s">
        <v>77</v>
      </c>
      <c r="C108" s="170">
        <f>'data input'!C92+'data input'!C165</f>
        <v>252.99799999999999</v>
      </c>
      <c r="D108" s="170">
        <f>'data input'!D92+'data input'!E165</f>
        <v>278.41300000000001</v>
      </c>
      <c r="E108" s="170">
        <f>'data input'!E92+'data input'!G165</f>
        <v>268.649</v>
      </c>
      <c r="F108" s="170">
        <f>'data input'!F92+'data input'!I165</f>
        <v>263.09199999999998</v>
      </c>
      <c r="G108" s="170">
        <f>'data input'!G92+'data input'!K165</f>
        <v>240.91</v>
      </c>
      <c r="I108" s="151" t="s">
        <v>77</v>
      </c>
      <c r="J108" s="170">
        <f>('data input'!C92*('data input'!P92/100))+('data input'!C165*('data input'!P165/100))</f>
        <v>52.335999999999999</v>
      </c>
      <c r="K108" s="170">
        <f>('data input'!D92*('data input'!Q92/100))+('data input'!E165*('data input'!Q165/100))</f>
        <v>88.358000000000004</v>
      </c>
      <c r="L108" s="170">
        <f>('data input'!E92*('data input'!R92/100))+('data input'!G165*('data input'!R165/100))</f>
        <v>81.230999999999995</v>
      </c>
      <c r="M108" s="170">
        <f>('data input'!F92*('data input'!S92/100))+('data input'!I165*('data input'!S165/100))</f>
        <v>104.51199999999999</v>
      </c>
      <c r="N108" s="170">
        <f>('data input'!G92*('data input'!T92/100))+('data input'!K165*('data input'!T165/100))</f>
        <v>77.585999999999999</v>
      </c>
      <c r="P108" s="151" t="s">
        <v>77</v>
      </c>
      <c r="Q108" s="249">
        <f t="shared" si="1"/>
        <v>20.686329536201868</v>
      </c>
      <c r="R108" s="249">
        <f t="shared" si="0"/>
        <v>31.736305416772925</v>
      </c>
      <c r="S108" s="249">
        <f t="shared" si="0"/>
        <v>30.236851802910113</v>
      </c>
      <c r="T108" s="249">
        <f t="shared" si="0"/>
        <v>39.724507016556942</v>
      </c>
      <c r="U108" s="249">
        <f t="shared" si="0"/>
        <v>32.205387904196584</v>
      </c>
    </row>
    <row r="109" spans="1:21" x14ac:dyDescent="0.2">
      <c r="A109" s="123"/>
      <c r="B109" s="151" t="s">
        <v>38</v>
      </c>
      <c r="C109" s="170">
        <f>'data input'!C93+'data input'!C166</f>
        <v>318.089</v>
      </c>
      <c r="D109" s="170">
        <f>'data input'!D93+'data input'!E166</f>
        <v>347.88400000000001</v>
      </c>
      <c r="E109" s="170">
        <f>'data input'!E93+'data input'!G166</f>
        <v>307.14300000000003</v>
      </c>
      <c r="F109" s="170">
        <f>'data input'!F93+'data input'!I166</f>
        <v>343.62599999999998</v>
      </c>
      <c r="G109" s="170">
        <f>'data input'!G93+'data input'!K166</f>
        <v>323.81599999999997</v>
      </c>
      <c r="I109" s="151" t="s">
        <v>38</v>
      </c>
      <c r="J109" s="170">
        <f>('data input'!C93*('data input'!P93/100))+('data input'!C166*('data input'!P166/100))</f>
        <v>41.953999999999994</v>
      </c>
      <c r="K109" s="170">
        <f>('data input'!D93*('data input'!Q93/100))+('data input'!E166*('data input'!Q166/100))</f>
        <v>55.52</v>
      </c>
      <c r="L109" s="170">
        <f>('data input'!E93*('data input'!R93/100))+('data input'!G166*('data input'!R166/100))</f>
        <v>76.021999999999991</v>
      </c>
      <c r="M109" s="170">
        <f>('data input'!F93*('data input'!S93/100))+('data input'!I166*('data input'!S166/100))</f>
        <v>93.195000000000007</v>
      </c>
      <c r="N109" s="170">
        <f>('data input'!G93*('data input'!T93/100))+('data input'!K166*('data input'!T166/100))</f>
        <v>82.22699999999999</v>
      </c>
      <c r="P109" s="151" t="s">
        <v>38</v>
      </c>
      <c r="Q109" s="249">
        <f t="shared" si="1"/>
        <v>13.189390390739696</v>
      </c>
      <c r="R109" s="249">
        <f t="shared" si="0"/>
        <v>15.959342769428892</v>
      </c>
      <c r="S109" s="249">
        <f t="shared" si="0"/>
        <v>24.75133732495938</v>
      </c>
      <c r="T109" s="249">
        <f t="shared" si="0"/>
        <v>27.121056031848585</v>
      </c>
      <c r="U109" s="249">
        <f t="shared" si="0"/>
        <v>25.39312449045137</v>
      </c>
    </row>
    <row r="110" spans="1:21" x14ac:dyDescent="0.2">
      <c r="A110" s="123"/>
      <c r="B110" s="151" t="s">
        <v>11</v>
      </c>
      <c r="C110" s="170">
        <f>'data input'!C94+'data input'!C167</f>
        <v>3676.9920000000002</v>
      </c>
      <c r="D110" s="170">
        <f>'data input'!D94+'data input'!E167</f>
        <v>3774.1950000000002</v>
      </c>
      <c r="E110" s="170">
        <f>'data input'!E94+'data input'!G167</f>
        <v>3415.2430000000004</v>
      </c>
      <c r="F110" s="170">
        <f>'data input'!F94+'data input'!I167</f>
        <v>3501.0219999999999</v>
      </c>
      <c r="G110" s="170">
        <f>'data input'!G94+'data input'!K167</f>
        <v>3096.1369999999997</v>
      </c>
      <c r="I110" s="151" t="s">
        <v>11</v>
      </c>
      <c r="J110" s="170">
        <f>('data input'!C94*('data input'!P94/100))+('data input'!C167*('data input'!P167/100))</f>
        <v>1311.3140000000001</v>
      </c>
      <c r="K110" s="170">
        <f>('data input'!D94*('data input'!Q94/100))+('data input'!E167*('data input'!Q167/100))</f>
        <v>1609.5450000000003</v>
      </c>
      <c r="L110" s="170">
        <f>('data input'!E94*('data input'!R94/100))+('data input'!G167*('data input'!R167/100))</f>
        <v>1415.674</v>
      </c>
      <c r="M110" s="170">
        <f>('data input'!F94*('data input'!S94/100))+('data input'!I167*('data input'!S167/100))</f>
        <v>1602.9099999999999</v>
      </c>
      <c r="N110" s="170">
        <f>('data input'!G94*('data input'!T94/100))+('data input'!K167*('data input'!T167/100))</f>
        <v>1400.835</v>
      </c>
      <c r="P110" s="151" t="s">
        <v>11</v>
      </c>
      <c r="Q110" s="249">
        <f t="shared" si="1"/>
        <v>35.662682975649659</v>
      </c>
      <c r="R110" s="249">
        <f t="shared" si="0"/>
        <v>42.646047700238071</v>
      </c>
      <c r="S110" s="249">
        <f t="shared" si="0"/>
        <v>41.451633163438146</v>
      </c>
      <c r="T110" s="249">
        <f t="shared" si="0"/>
        <v>45.784059626017772</v>
      </c>
      <c r="U110" s="249">
        <f t="shared" si="0"/>
        <v>45.244606424069737</v>
      </c>
    </row>
    <row r="111" spans="1:21" x14ac:dyDescent="0.2">
      <c r="A111" s="123"/>
      <c r="B111" s="123"/>
      <c r="C111" s="123"/>
      <c r="D111" s="123"/>
      <c r="E111" s="123"/>
      <c r="F111" s="123"/>
      <c r="G111" s="123"/>
      <c r="Q111" s="250"/>
      <c r="R111" s="250"/>
      <c r="S111" s="250"/>
      <c r="T111" s="250"/>
      <c r="U111" s="250"/>
    </row>
    <row r="112" spans="1:21" x14ac:dyDescent="0.2">
      <c r="A112" s="123"/>
      <c r="B112" s="151" t="s">
        <v>2</v>
      </c>
      <c r="C112" s="151" t="s">
        <v>35</v>
      </c>
      <c r="D112" s="151" t="s">
        <v>36</v>
      </c>
      <c r="E112" s="151"/>
      <c r="F112" s="151"/>
      <c r="G112" s="151"/>
      <c r="I112" s="151" t="s">
        <v>2</v>
      </c>
      <c r="J112" s="151" t="s">
        <v>205</v>
      </c>
      <c r="K112" s="151" t="s">
        <v>36</v>
      </c>
      <c r="L112" s="151"/>
      <c r="M112" s="151"/>
      <c r="N112" s="151"/>
      <c r="P112" s="151" t="s">
        <v>2</v>
      </c>
      <c r="Q112" s="251" t="s">
        <v>205</v>
      </c>
      <c r="R112" s="251" t="s">
        <v>36</v>
      </c>
      <c r="S112" s="251"/>
      <c r="T112" s="251"/>
      <c r="U112" s="251"/>
    </row>
    <row r="113" spans="1:21" x14ac:dyDescent="0.2">
      <c r="A113" s="123"/>
      <c r="B113" s="151"/>
      <c r="C113" s="151" t="str">
        <f>C101</f>
        <v>2022-26</v>
      </c>
      <c r="D113" s="151" t="str">
        <f t="shared" ref="D113:G113" si="2">D101</f>
        <v>2027-31</v>
      </c>
      <c r="E113" s="151" t="str">
        <f t="shared" si="2"/>
        <v>2032-36</v>
      </c>
      <c r="F113" s="151" t="str">
        <f t="shared" si="2"/>
        <v>2037-41</v>
      </c>
      <c r="G113" s="151" t="str">
        <f t="shared" si="2"/>
        <v>2042-46</v>
      </c>
      <c r="I113" s="151"/>
      <c r="J113" s="151" t="s">
        <v>144</v>
      </c>
      <c r="K113" s="151" t="s">
        <v>145</v>
      </c>
      <c r="L113" s="151" t="s">
        <v>146</v>
      </c>
      <c r="M113" s="151" t="s">
        <v>147</v>
      </c>
      <c r="N113" s="151" t="s">
        <v>148</v>
      </c>
      <c r="P113" s="151"/>
      <c r="Q113" s="251" t="s">
        <v>144</v>
      </c>
      <c r="R113" s="251" t="s">
        <v>145</v>
      </c>
      <c r="S113" s="251" t="s">
        <v>146</v>
      </c>
      <c r="T113" s="251" t="s">
        <v>147</v>
      </c>
      <c r="U113" s="251" t="s">
        <v>148</v>
      </c>
    </row>
    <row r="114" spans="1:21" x14ac:dyDescent="0.2">
      <c r="A114" s="123"/>
      <c r="B114" s="151" t="s">
        <v>71</v>
      </c>
      <c r="C114" s="170">
        <f>'data input'!C98+'data input'!C171</f>
        <v>1000.4159999999999</v>
      </c>
      <c r="D114" s="170">
        <f>'data input'!D98+'data input'!E171</f>
        <v>952.58200000000011</v>
      </c>
      <c r="E114" s="170">
        <f>'data input'!E98+'data input'!G171</f>
        <v>1020.395</v>
      </c>
      <c r="F114" s="170">
        <f>'data input'!F98+'data input'!I171</f>
        <v>1021.458</v>
      </c>
      <c r="G114" s="170">
        <f>'data input'!G98+'data input'!K171</f>
        <v>1064.816</v>
      </c>
      <c r="I114" s="151" t="s">
        <v>71</v>
      </c>
      <c r="J114" s="170">
        <f>('data input'!C98*('data input'!P98/100))+('data input'!C171*('data input'!P171/100))</f>
        <v>714.22299999999996</v>
      </c>
      <c r="K114" s="170">
        <f>('data input'!D98*('data input'!Q98/100))+('data input'!E171*('data input'!Q171/100))</f>
        <v>706.97300000000007</v>
      </c>
      <c r="L114" s="170">
        <f>('data input'!E98*('data input'!R98/100))+('data input'!G171*('data input'!R171/100))</f>
        <v>787.16800000000001</v>
      </c>
      <c r="M114" s="170">
        <f>('data input'!F98*('data input'!S98/100))+('data input'!I171*('data input'!S171/100))</f>
        <v>792.53600000000006</v>
      </c>
      <c r="N114" s="170">
        <f>('data input'!G98*('data input'!T98/100))+('data input'!K171*('data input'!T171/100))</f>
        <v>842.40200000000004</v>
      </c>
      <c r="P114" s="151" t="s">
        <v>71</v>
      </c>
      <c r="Q114" s="249">
        <f>J114/C114*100</f>
        <v>71.392600678117901</v>
      </c>
      <c r="R114" s="249">
        <f t="shared" ref="R114:U122" si="3">K114/D114*100</f>
        <v>74.216497897293877</v>
      </c>
      <c r="S114" s="249">
        <f t="shared" si="3"/>
        <v>77.143459150623045</v>
      </c>
      <c r="T114" s="249">
        <f t="shared" si="3"/>
        <v>77.588701640204505</v>
      </c>
      <c r="U114" s="249">
        <f t="shared" si="3"/>
        <v>79.112447596580068</v>
      </c>
    </row>
    <row r="115" spans="1:21" x14ac:dyDescent="0.2">
      <c r="A115" s="123"/>
      <c r="B115" s="151" t="s">
        <v>72</v>
      </c>
      <c r="C115" s="170">
        <f>'data input'!C99+'data input'!C172</f>
        <v>519.72</v>
      </c>
      <c r="D115" s="170">
        <f>'data input'!D99+'data input'!E172</f>
        <v>527.12099999999998</v>
      </c>
      <c r="E115" s="170">
        <f>'data input'!E99+'data input'!G172</f>
        <v>592.01800000000003</v>
      </c>
      <c r="F115" s="170">
        <f>'data input'!F99+'data input'!I172</f>
        <v>575.78399999999999</v>
      </c>
      <c r="G115" s="170">
        <f>'data input'!G99+'data input'!K172</f>
        <v>550.88300000000004</v>
      </c>
      <c r="I115" s="151" t="s">
        <v>72</v>
      </c>
      <c r="J115" s="170">
        <f>('data input'!C99*('data input'!P99/100))+('data input'!C172*('data input'!P172/100))</f>
        <v>388.12099999999998</v>
      </c>
      <c r="K115" s="170">
        <f>('data input'!D99*('data input'!Q99/100))+('data input'!E172*('data input'!Q172/100))</f>
        <v>405.60700000000003</v>
      </c>
      <c r="L115" s="170">
        <f>('data input'!E99*('data input'!R99/100))+('data input'!G172*('data input'!R172/100))</f>
        <v>469.21700000000004</v>
      </c>
      <c r="M115" s="170">
        <f>('data input'!F99*('data input'!S99/100))+('data input'!I172*('data input'!S172/100))</f>
        <v>460.88000000000005</v>
      </c>
      <c r="N115" s="170">
        <f>('data input'!G99*('data input'!T99/100))+('data input'!K172*('data input'!T172/100))</f>
        <v>440.25</v>
      </c>
      <c r="P115" s="151" t="s">
        <v>72</v>
      </c>
      <c r="Q115" s="249">
        <f t="shared" ref="Q115:Q122" si="4">J115/C115*100</f>
        <v>74.678865542984667</v>
      </c>
      <c r="R115" s="249">
        <f t="shared" si="3"/>
        <v>76.94760785474304</v>
      </c>
      <c r="S115" s="249">
        <f t="shared" si="3"/>
        <v>79.257218530517662</v>
      </c>
      <c r="T115" s="249">
        <f t="shared" si="3"/>
        <v>80.043905353396426</v>
      </c>
      <c r="U115" s="249">
        <f t="shared" si="3"/>
        <v>79.917151191813858</v>
      </c>
    </row>
    <row r="116" spans="1:21" x14ac:dyDescent="0.2">
      <c r="A116" s="123"/>
      <c r="B116" s="151" t="s">
        <v>73</v>
      </c>
      <c r="C116" s="170">
        <f>'data input'!C100+'data input'!C173</f>
        <v>626.38000000000011</v>
      </c>
      <c r="D116" s="170">
        <f>'data input'!D100+'data input'!E173</f>
        <v>664.28</v>
      </c>
      <c r="E116" s="170">
        <f>'data input'!E100+'data input'!G173</f>
        <v>765.53300000000002</v>
      </c>
      <c r="F116" s="170">
        <f>'data input'!F100+'data input'!I173</f>
        <v>743.95</v>
      </c>
      <c r="G116" s="170">
        <f>'data input'!G100+'data input'!K173</f>
        <v>674.26400000000001</v>
      </c>
      <c r="I116" s="151" t="s">
        <v>73</v>
      </c>
      <c r="J116" s="170">
        <f>('data input'!C100*('data input'!P100/100))+('data input'!C173*('data input'!P173/100))</f>
        <v>477.15300000000002</v>
      </c>
      <c r="K116" s="170">
        <f>('data input'!D100*('data input'!Q100/100))+('data input'!E173*('data input'!Q173/100))</f>
        <v>517.43499999999995</v>
      </c>
      <c r="L116" s="170">
        <f>('data input'!E100*('data input'!R100/100))+('data input'!G173*('data input'!R173/100))</f>
        <v>611.96</v>
      </c>
      <c r="M116" s="170">
        <f>('data input'!F100*('data input'!S100/100))+('data input'!I173*('data input'!S173/100))</f>
        <v>603.99099999999999</v>
      </c>
      <c r="N116" s="170">
        <f>('data input'!G100*('data input'!T100/100))+('data input'!K173*('data input'!T173/100))</f>
        <v>538.92700000000013</v>
      </c>
      <c r="P116" s="151" t="s">
        <v>73</v>
      </c>
      <c r="Q116" s="249">
        <f t="shared" si="4"/>
        <v>76.176282767649013</v>
      </c>
      <c r="R116" s="249">
        <f t="shared" si="3"/>
        <v>77.894110917083154</v>
      </c>
      <c r="S116" s="249">
        <f t="shared" si="3"/>
        <v>79.939075128048046</v>
      </c>
      <c r="T116" s="249">
        <f t="shared" si="3"/>
        <v>81.187042139928749</v>
      </c>
      <c r="U116" s="249">
        <f t="shared" si="3"/>
        <v>79.928188365388053</v>
      </c>
    </row>
    <row r="117" spans="1:21" x14ac:dyDescent="0.2">
      <c r="A117" s="123"/>
      <c r="B117" s="151" t="s">
        <v>74</v>
      </c>
      <c r="C117" s="170">
        <f>'data input'!C101+'data input'!C174</f>
        <v>2299.8139999999999</v>
      </c>
      <c r="D117" s="170">
        <f>'data input'!D101+'data input'!E174</f>
        <v>2540.9120000000003</v>
      </c>
      <c r="E117" s="170">
        <f>'data input'!E101+'data input'!G174</f>
        <v>2999.45</v>
      </c>
      <c r="F117" s="170">
        <f>'data input'!F101+'data input'!I174</f>
        <v>2946.0730000000003</v>
      </c>
      <c r="G117" s="170">
        <f>'data input'!G101+'data input'!K174</f>
        <v>2591.5320000000002</v>
      </c>
      <c r="I117" s="151" t="s">
        <v>74</v>
      </c>
      <c r="J117" s="170">
        <f>('data input'!C101*('data input'!P101/100))+('data input'!C174*('data input'!P174/100))</f>
        <v>1778.1709999999998</v>
      </c>
      <c r="K117" s="170">
        <f>('data input'!D101*('data input'!Q101/100))+('data input'!E174*('data input'!Q174/100))</f>
        <v>1977.9610000000002</v>
      </c>
      <c r="L117" s="170">
        <f>('data input'!E101*('data input'!R101/100))+('data input'!G174*('data input'!R174/100))</f>
        <v>2416.7749999999996</v>
      </c>
      <c r="M117" s="170">
        <f>('data input'!F101*('data input'!S101/100))+('data input'!I174*('data input'!S174/100))</f>
        <v>2398.7340000000004</v>
      </c>
      <c r="N117" s="170">
        <f>('data input'!G101*('data input'!T101/100))+('data input'!K174*('data input'!T174/100))</f>
        <v>2062.1549999999997</v>
      </c>
      <c r="P117" s="151" t="s">
        <v>74</v>
      </c>
      <c r="Q117" s="249">
        <f t="shared" si="4"/>
        <v>77.318035284592582</v>
      </c>
      <c r="R117" s="249">
        <f t="shared" si="3"/>
        <v>77.844529838105373</v>
      </c>
      <c r="S117" s="249">
        <f t="shared" si="3"/>
        <v>80.57393855540181</v>
      </c>
      <c r="T117" s="249">
        <f t="shared" si="3"/>
        <v>81.421404018162491</v>
      </c>
      <c r="U117" s="249">
        <f t="shared" si="3"/>
        <v>79.572816388144147</v>
      </c>
    </row>
    <row r="118" spans="1:21" x14ac:dyDescent="0.2">
      <c r="A118" s="123"/>
      <c r="B118" s="151" t="s">
        <v>75</v>
      </c>
      <c r="C118" s="170">
        <f>'data input'!C102+'data input'!C175</f>
        <v>2620.2749999999996</v>
      </c>
      <c r="D118" s="170">
        <f>'data input'!D102+'data input'!E175</f>
        <v>3119.9259999999999</v>
      </c>
      <c r="E118" s="170">
        <f>'data input'!E102+'data input'!G175</f>
        <v>3781.953</v>
      </c>
      <c r="F118" s="170">
        <f>'data input'!F102+'data input'!I175</f>
        <v>3979.5529999999999</v>
      </c>
      <c r="G118" s="170">
        <f>'data input'!G102+'data input'!K175</f>
        <v>3304.9379999999996</v>
      </c>
      <c r="I118" s="151" t="s">
        <v>75</v>
      </c>
      <c r="J118" s="170">
        <f>('data input'!C102*('data input'!P102/100))+('data input'!C175*('data input'!P175/100))</f>
        <v>1965.1149999999998</v>
      </c>
      <c r="K118" s="170">
        <f>('data input'!D102*('data input'!Q102/100))+('data input'!E175*('data input'!Q175/100))</f>
        <v>2387.4690000000001</v>
      </c>
      <c r="L118" s="170">
        <f>('data input'!E102*('data input'!R102/100))+('data input'!G175*('data input'!R175/100))</f>
        <v>3059.4400000000005</v>
      </c>
      <c r="M118" s="170">
        <f>('data input'!F102*('data input'!S102/100))+('data input'!I175*('data input'!S175/100))</f>
        <v>3234.8120000000004</v>
      </c>
      <c r="N118" s="170">
        <f>('data input'!G102*('data input'!T102/100))+('data input'!K175*('data input'!T175/100))</f>
        <v>2621.7269999999994</v>
      </c>
      <c r="P118" s="151" t="s">
        <v>75</v>
      </c>
      <c r="Q118" s="249">
        <f t="shared" si="4"/>
        <v>74.996517541097788</v>
      </c>
      <c r="R118" s="249">
        <f t="shared" si="3"/>
        <v>76.523257282384264</v>
      </c>
      <c r="S118" s="249">
        <f t="shared" si="3"/>
        <v>80.895769989738113</v>
      </c>
      <c r="T118" s="249">
        <f t="shared" si="3"/>
        <v>81.285812753341901</v>
      </c>
      <c r="U118" s="249">
        <f t="shared" si="3"/>
        <v>79.327569836408415</v>
      </c>
    </row>
    <row r="119" spans="1:21" x14ac:dyDescent="0.2">
      <c r="A119" s="123"/>
      <c r="B119" s="151" t="s">
        <v>76</v>
      </c>
      <c r="C119" s="170">
        <f>'data input'!C103+'data input'!C176</f>
        <v>981.29899999999998</v>
      </c>
      <c r="D119" s="170">
        <f>'data input'!D103+'data input'!E176</f>
        <v>1275.0809999999999</v>
      </c>
      <c r="E119" s="170">
        <f>'data input'!E103+'data input'!G176</f>
        <v>1553.9280000000001</v>
      </c>
      <c r="F119" s="170">
        <f>'data input'!F103+'data input'!I176</f>
        <v>1736.1130000000001</v>
      </c>
      <c r="G119" s="170">
        <f>'data input'!G103+'data input'!K176</f>
        <v>1378.164</v>
      </c>
      <c r="I119" s="151" t="s">
        <v>76</v>
      </c>
      <c r="J119" s="170">
        <f>('data input'!C103*('data input'!P103/100))+('data input'!C176*('data input'!P176/100))</f>
        <v>681.774</v>
      </c>
      <c r="K119" s="170">
        <f>('data input'!D103*('data input'!Q103/100))+('data input'!E176*('data input'!Q176/100))</f>
        <v>959.86200000000008</v>
      </c>
      <c r="L119" s="170">
        <f>('data input'!E103*('data input'!R103/100))+('data input'!G176*('data input'!R176/100))</f>
        <v>1254.057</v>
      </c>
      <c r="M119" s="170">
        <f>('data input'!F103*('data input'!S103/100))+('data input'!I176*('data input'!S176/100))</f>
        <v>1383.1379999999999</v>
      </c>
      <c r="N119" s="170">
        <f>('data input'!G103*('data input'!T103/100))+('data input'!K176*('data input'!T176/100))</f>
        <v>1090.7930000000001</v>
      </c>
      <c r="P119" s="151" t="s">
        <v>76</v>
      </c>
      <c r="Q119" s="249">
        <f t="shared" si="4"/>
        <v>69.476683457335625</v>
      </c>
      <c r="R119" s="249">
        <f t="shared" si="3"/>
        <v>75.278511718079102</v>
      </c>
      <c r="S119" s="249">
        <f t="shared" si="3"/>
        <v>80.702387755417234</v>
      </c>
      <c r="T119" s="249">
        <f t="shared" si="3"/>
        <v>79.668662120495597</v>
      </c>
      <c r="U119" s="249">
        <f t="shared" si="3"/>
        <v>79.148272629382291</v>
      </c>
    </row>
    <row r="120" spans="1:21" x14ac:dyDescent="0.2">
      <c r="A120" s="123"/>
      <c r="B120" s="151" t="s">
        <v>77</v>
      </c>
      <c r="C120" s="170">
        <f>'data input'!C104+'data input'!C177</f>
        <v>403.10500000000002</v>
      </c>
      <c r="D120" s="170">
        <f>'data input'!D104+'data input'!E177</f>
        <v>562.87599999999998</v>
      </c>
      <c r="E120" s="170">
        <f>'data input'!E104+'data input'!G177</f>
        <v>669.51599999999996</v>
      </c>
      <c r="F120" s="170">
        <f>'data input'!F104+'data input'!I177</f>
        <v>777.85500000000002</v>
      </c>
      <c r="G120" s="170">
        <f>'data input'!G104+'data input'!K177</f>
        <v>605.2639999999999</v>
      </c>
      <c r="I120" s="151" t="s">
        <v>77</v>
      </c>
      <c r="J120" s="170">
        <f>('data input'!C104*('data input'!P104/100))+('data input'!C177*('data input'!P177/100))</f>
        <v>263.12099999999998</v>
      </c>
      <c r="K120" s="170">
        <f>('data input'!D104*('data input'!Q104/100))+('data input'!E177*('data input'!Q177/100))</f>
        <v>416.31899999999996</v>
      </c>
      <c r="L120" s="170">
        <f>('data input'!E104*('data input'!R104/100))+('data input'!G177*('data input'!R177/100))</f>
        <v>536.02099999999996</v>
      </c>
      <c r="M120" s="170">
        <f>('data input'!F104*('data input'!S104/100))+('data input'!I177*('data input'!S177/100))</f>
        <v>604.59300000000007</v>
      </c>
      <c r="N120" s="170">
        <f>('data input'!G104*('data input'!T104/100))+('data input'!K177*('data input'!T177/100))</f>
        <v>479.56599999999992</v>
      </c>
      <c r="P120" s="151" t="s">
        <v>77</v>
      </c>
      <c r="Q120" s="249">
        <f t="shared" si="4"/>
        <v>65.273563959762342</v>
      </c>
      <c r="R120" s="249">
        <f t="shared" si="3"/>
        <v>73.962826626113028</v>
      </c>
      <c r="S120" s="249">
        <f t="shared" si="3"/>
        <v>80.060969416712965</v>
      </c>
      <c r="T120" s="249">
        <f t="shared" si="3"/>
        <v>77.725668665753915</v>
      </c>
      <c r="U120" s="249">
        <f t="shared" si="3"/>
        <v>79.232533241692877</v>
      </c>
    </row>
    <row r="121" spans="1:21" x14ac:dyDescent="0.2">
      <c r="A121" s="123"/>
      <c r="B121" s="151" t="s">
        <v>38</v>
      </c>
      <c r="C121" s="170">
        <f>'data input'!C105+'data input'!C178</f>
        <v>314.75900000000001</v>
      </c>
      <c r="D121" s="170">
        <f>'data input'!D105+'data input'!E178</f>
        <v>424.58799999999997</v>
      </c>
      <c r="E121" s="170">
        <f>'data input'!E105+'data input'!G178</f>
        <v>426.39</v>
      </c>
      <c r="F121" s="170">
        <f>'data input'!F105+'data input'!I178</f>
        <v>527.96</v>
      </c>
      <c r="G121" s="170">
        <f>'data input'!G105+'data input'!K178</f>
        <v>405.21499999999997</v>
      </c>
      <c r="I121" s="151" t="s">
        <v>38</v>
      </c>
      <c r="J121" s="170">
        <f>('data input'!C105*('data input'!P105/100))+('data input'!C178*('data input'!P178/100))</f>
        <v>140.71100000000001</v>
      </c>
      <c r="K121" s="170">
        <f>('data input'!D105*('data input'!Q105/100))+('data input'!E178*('data input'!Q178/100))</f>
        <v>248.637</v>
      </c>
      <c r="L121" s="170">
        <f>('data input'!E105*('data input'!R105/100))+('data input'!G178*('data input'!R178/100))</f>
        <v>309.26599999999996</v>
      </c>
      <c r="M121" s="170">
        <f>('data input'!F105*('data input'!S105/100))+('data input'!I178*('data input'!S178/100))</f>
        <v>346.66999999999996</v>
      </c>
      <c r="N121" s="170">
        <f>('data input'!G105*('data input'!T105/100))+('data input'!K178*('data input'!T178/100))</f>
        <v>289.74899999999997</v>
      </c>
      <c r="P121" s="151" t="s">
        <v>38</v>
      </c>
      <c r="Q121" s="249">
        <f t="shared" si="4"/>
        <v>44.704361114376397</v>
      </c>
      <c r="R121" s="249">
        <f t="shared" si="3"/>
        <v>58.55959188672314</v>
      </c>
      <c r="S121" s="249">
        <f t="shared" si="3"/>
        <v>72.531250732897107</v>
      </c>
      <c r="T121" s="249">
        <f t="shared" si="3"/>
        <v>65.662171376619426</v>
      </c>
      <c r="U121" s="249">
        <f t="shared" si="3"/>
        <v>71.505003516651655</v>
      </c>
    </row>
    <row r="122" spans="1:21" x14ac:dyDescent="0.2">
      <c r="A122" s="123"/>
      <c r="B122" s="151" t="s">
        <v>11</v>
      </c>
      <c r="C122" s="170">
        <f>'data input'!C106+'data input'!C179</f>
        <v>8765.7610000000004</v>
      </c>
      <c r="D122" s="170">
        <f>'data input'!D106+'data input'!E179</f>
        <v>10067.365</v>
      </c>
      <c r="E122" s="170">
        <f>'data input'!E106+'data input'!G179</f>
        <v>11809.181</v>
      </c>
      <c r="F122" s="170">
        <f>'data input'!F106+'data input'!I179</f>
        <v>12308.738000000001</v>
      </c>
      <c r="G122" s="170">
        <f>'data input'!G106+'data input'!K179</f>
        <v>10575.067999999999</v>
      </c>
      <c r="I122" s="151" t="s">
        <v>11</v>
      </c>
      <c r="J122" s="170">
        <f>('data input'!C106*('data input'!P106/100))+('data input'!C179*('data input'!P179/100))</f>
        <v>6408.3769999999995</v>
      </c>
      <c r="K122" s="170">
        <f>('data input'!D106*('data input'!Q106/100))+('data input'!E179*('data input'!Q179/100))</f>
        <v>7620.262999999999</v>
      </c>
      <c r="L122" s="170">
        <f>('data input'!E106*('data input'!R106/100))+('data input'!G179*('data input'!R179/100))</f>
        <v>9443.9069999999992</v>
      </c>
      <c r="M122" s="170">
        <f>('data input'!F106*('data input'!S106/100))+('data input'!I179*('data input'!S179/100))</f>
        <v>9825.35</v>
      </c>
      <c r="N122" s="170">
        <f>('data input'!G106*('data input'!T106/100))+('data input'!K179*('data input'!T179/100))</f>
        <v>8365.5670000000009</v>
      </c>
      <c r="P122" s="151" t="s">
        <v>11</v>
      </c>
      <c r="Q122" s="249">
        <f t="shared" si="4"/>
        <v>73.106909941989045</v>
      </c>
      <c r="R122" s="249">
        <f t="shared" si="3"/>
        <v>75.692725951626855</v>
      </c>
      <c r="S122" s="249">
        <f t="shared" si="3"/>
        <v>79.970888751726292</v>
      </c>
      <c r="T122" s="249">
        <f t="shared" si="3"/>
        <v>79.824186687538557</v>
      </c>
      <c r="U122" s="249">
        <f t="shared" si="3"/>
        <v>79.106507873046311</v>
      </c>
    </row>
    <row r="123" spans="1:21" x14ac:dyDescent="0.2">
      <c r="A123" s="123"/>
      <c r="B123" s="123"/>
      <c r="C123" s="123"/>
      <c r="D123" s="123"/>
      <c r="E123" s="123"/>
      <c r="F123" s="123"/>
      <c r="G123" s="123"/>
      <c r="Q123" s="250"/>
      <c r="R123" s="250"/>
      <c r="S123" s="250"/>
      <c r="T123" s="250"/>
      <c r="U123" s="250"/>
    </row>
    <row r="124" spans="1:21" x14ac:dyDescent="0.2">
      <c r="A124" s="123"/>
      <c r="B124" s="151" t="s">
        <v>3</v>
      </c>
      <c r="C124" s="151" t="s">
        <v>35</v>
      </c>
      <c r="D124" s="151" t="s">
        <v>36</v>
      </c>
      <c r="E124" s="151"/>
      <c r="F124" s="151"/>
      <c r="G124" s="151"/>
      <c r="I124" s="151" t="s">
        <v>3</v>
      </c>
      <c r="J124" s="151" t="s">
        <v>205</v>
      </c>
      <c r="K124" s="151" t="s">
        <v>36</v>
      </c>
      <c r="L124" s="151"/>
      <c r="M124" s="151"/>
      <c r="N124" s="151"/>
      <c r="P124" s="151" t="s">
        <v>3</v>
      </c>
      <c r="Q124" s="251" t="s">
        <v>205</v>
      </c>
      <c r="R124" s="251" t="s">
        <v>36</v>
      </c>
      <c r="S124" s="251"/>
      <c r="T124" s="251"/>
      <c r="U124" s="251"/>
    </row>
    <row r="125" spans="1:21" x14ac:dyDescent="0.2">
      <c r="A125" s="123"/>
      <c r="B125" s="151"/>
      <c r="C125" s="151" t="str">
        <f>C101</f>
        <v>2022-26</v>
      </c>
      <c r="D125" s="151" t="str">
        <f t="shared" ref="D125:G125" si="5">D101</f>
        <v>2027-31</v>
      </c>
      <c r="E125" s="151" t="str">
        <f t="shared" si="5"/>
        <v>2032-36</v>
      </c>
      <c r="F125" s="151" t="str">
        <f t="shared" si="5"/>
        <v>2037-41</v>
      </c>
      <c r="G125" s="151" t="str">
        <f t="shared" si="5"/>
        <v>2042-46</v>
      </c>
      <c r="I125" s="151"/>
      <c r="J125" s="151" t="s">
        <v>144</v>
      </c>
      <c r="K125" s="151" t="s">
        <v>145</v>
      </c>
      <c r="L125" s="151" t="s">
        <v>146</v>
      </c>
      <c r="M125" s="151" t="s">
        <v>147</v>
      </c>
      <c r="N125" s="151" t="s">
        <v>148</v>
      </c>
      <c r="P125" s="151"/>
      <c r="Q125" s="251" t="s">
        <v>144</v>
      </c>
      <c r="R125" s="251" t="s">
        <v>145</v>
      </c>
      <c r="S125" s="251" t="s">
        <v>146</v>
      </c>
      <c r="T125" s="251" t="s">
        <v>147</v>
      </c>
      <c r="U125" s="251" t="s">
        <v>148</v>
      </c>
    </row>
    <row r="126" spans="1:21" x14ac:dyDescent="0.2">
      <c r="A126" s="123"/>
      <c r="B126" s="151" t="s">
        <v>71</v>
      </c>
      <c r="C126" s="170">
        <f>'data input'!C110+'data input'!C183</f>
        <v>262.899</v>
      </c>
      <c r="D126" s="170">
        <f>'data input'!D110+'data input'!E183</f>
        <v>204.732</v>
      </c>
      <c r="E126" s="170">
        <f>'data input'!E110+'data input'!G183</f>
        <v>161.15899999999999</v>
      </c>
      <c r="F126" s="170">
        <f>'data input'!F110+'data input'!I183</f>
        <v>190.929</v>
      </c>
      <c r="G126" s="170">
        <f>'data input'!G110+'data input'!K183</f>
        <v>142.34100000000001</v>
      </c>
      <c r="I126" s="151" t="s">
        <v>71</v>
      </c>
      <c r="J126" s="170">
        <f>('data input'!C110*('data input'!P110/100))+('data input'!C183*('data input'!P183/100))</f>
        <v>171.624</v>
      </c>
      <c r="K126" s="170">
        <f>('data input'!D110*('data input'!Q122/100))+('data input'!E183*('data input'!Q183/100))</f>
        <v>151.17846088615354</v>
      </c>
      <c r="L126" s="170">
        <f>('data input'!E110*('data input'!R110/100))+('data input'!G183*('data input'!R183/100))</f>
        <v>117.97399999999999</v>
      </c>
      <c r="M126" s="170">
        <f>('data input'!F110*('data input'!S110/100))+('data input'!I183*('data input'!S183/100))</f>
        <v>137.93700000000001</v>
      </c>
      <c r="N126" s="170">
        <f>('data input'!G110*('data input'!T122/100))+('data input'!K183*('data input'!T195/100))</f>
        <v>105.38952151734028</v>
      </c>
      <c r="P126" s="151" t="s">
        <v>71</v>
      </c>
      <c r="Q126" s="249">
        <f>J126/C126*100</f>
        <v>65.281343786016677</v>
      </c>
      <c r="R126" s="249">
        <f t="shared" ref="R126:U134" si="6">K126/D126*100</f>
        <v>73.842125747881894</v>
      </c>
      <c r="S126" s="249">
        <f>L126/E126*100</f>
        <v>73.203482275268513</v>
      </c>
      <c r="T126" s="249">
        <f t="shared" si="6"/>
        <v>72.24518014549912</v>
      </c>
      <c r="U126" s="249">
        <f t="shared" si="6"/>
        <v>74.04017220431237</v>
      </c>
    </row>
    <row r="127" spans="1:21" x14ac:dyDescent="0.2">
      <c r="A127" s="123"/>
      <c r="B127" s="151" t="s">
        <v>72</v>
      </c>
      <c r="C127" s="170">
        <f>'data input'!C111+'data input'!C184</f>
        <v>127.40600000000001</v>
      </c>
      <c r="D127" s="170">
        <f>'data input'!D111+'data input'!E184</f>
        <v>103.14100000000001</v>
      </c>
      <c r="E127" s="170">
        <f>'data input'!E111+'data input'!G184</f>
        <v>83.670999999999992</v>
      </c>
      <c r="F127" s="170">
        <f>'data input'!F111+'data input'!I184</f>
        <v>97.557999999999993</v>
      </c>
      <c r="G127" s="170">
        <f>'data input'!G111+'data input'!K184</f>
        <v>61.719000000000001</v>
      </c>
      <c r="I127" s="151" t="s">
        <v>72</v>
      </c>
      <c r="J127" s="170">
        <f>('data input'!C111*('data input'!P111/100))+('data input'!C184*('data input'!P184/100))</f>
        <v>84.965000000000003</v>
      </c>
      <c r="K127" s="170">
        <f>('data input'!D111*('data input'!Q123/100))+('data input'!E184*('data input'!Q184/100))</f>
        <v>79.638430043022481</v>
      </c>
      <c r="L127" s="170">
        <f>('data input'!E111*('data input'!R111/100))+('data input'!G184*('data input'!R184/100))</f>
        <v>63.176000000000002</v>
      </c>
      <c r="M127" s="170">
        <f>('data input'!F111*('data input'!S111/100))+('data input'!I184*('data input'!S184/100))</f>
        <v>73.899999999999991</v>
      </c>
      <c r="N127" s="170">
        <f>('data input'!G111*('data input'!T123/100))+('data input'!K184*('data input'!T196/100))</f>
        <v>47.281226571061651</v>
      </c>
      <c r="P127" s="151" t="s">
        <v>72</v>
      </c>
      <c r="Q127" s="249">
        <f t="shared" ref="Q127:Q134" si="7">J127/C127*100</f>
        <v>66.688382022824669</v>
      </c>
      <c r="R127" s="249">
        <f t="shared" si="6"/>
        <v>77.213164544674257</v>
      </c>
      <c r="S127" s="249">
        <f t="shared" si="6"/>
        <v>75.5052527159948</v>
      </c>
      <c r="T127" s="249">
        <f t="shared" si="6"/>
        <v>75.749810369216249</v>
      </c>
      <c r="U127" s="249">
        <f t="shared" si="6"/>
        <v>76.607246668062757</v>
      </c>
    </row>
    <row r="128" spans="1:21" x14ac:dyDescent="0.2">
      <c r="A128" s="123"/>
      <c r="B128" s="151" t="s">
        <v>73</v>
      </c>
      <c r="C128" s="170">
        <f>'data input'!C112+'data input'!C185</f>
        <v>145.78300000000002</v>
      </c>
      <c r="D128" s="170">
        <f>'data input'!D112+'data input'!E185</f>
        <v>121.78899999999999</v>
      </c>
      <c r="E128" s="170">
        <f>'data input'!E112+'data input'!G185</f>
        <v>102.72199999999999</v>
      </c>
      <c r="F128" s="170">
        <f>'data input'!F112+'data input'!I185</f>
        <v>119.193</v>
      </c>
      <c r="G128" s="170">
        <f>'data input'!G112+'data input'!K185</f>
        <v>71.152000000000001</v>
      </c>
      <c r="I128" s="151" t="s">
        <v>73</v>
      </c>
      <c r="J128" s="170">
        <f>('data input'!C112*('data input'!P112/100))+('data input'!C185*('data input'!P185/100))</f>
        <v>97.154000000000011</v>
      </c>
      <c r="K128" s="170">
        <f>('data input'!D112*('data input'!Q124/100))+('data input'!E185*('data input'!Q185/100))</f>
        <v>94.868568881589468</v>
      </c>
      <c r="L128" s="170">
        <f>('data input'!E112*('data input'!R112/100))+('data input'!G185*('data input'!R185/100))</f>
        <v>78.262</v>
      </c>
      <c r="M128" s="170">
        <f>('data input'!F112*('data input'!S112/100))+('data input'!I185*('data input'!S185/100))</f>
        <v>92.00800000000001</v>
      </c>
      <c r="N128" s="170">
        <f>('data input'!G112*('data input'!T124/100))+('data input'!K185*('data input'!T197/100))</f>
        <v>54.533588729079284</v>
      </c>
      <c r="P128" s="151" t="s">
        <v>73</v>
      </c>
      <c r="Q128" s="249">
        <f t="shared" si="7"/>
        <v>66.642887030723756</v>
      </c>
      <c r="R128" s="249">
        <f t="shared" si="6"/>
        <v>77.895843533972268</v>
      </c>
      <c r="S128" s="249">
        <f t="shared" si="6"/>
        <v>76.188158330250587</v>
      </c>
      <c r="T128" s="249">
        <f t="shared" si="6"/>
        <v>77.192452576913084</v>
      </c>
      <c r="U128" s="249">
        <f t="shared" si="6"/>
        <v>76.643788971609055</v>
      </c>
    </row>
    <row r="129" spans="1:21" x14ac:dyDescent="0.2">
      <c r="A129" s="123"/>
      <c r="B129" s="151" t="s">
        <v>74</v>
      </c>
      <c r="C129" s="170">
        <f>'data input'!C113+'data input'!C186</f>
        <v>500.42700000000002</v>
      </c>
      <c r="D129" s="170">
        <f>'data input'!D113+'data input'!E186</f>
        <v>420.59499999999997</v>
      </c>
      <c r="E129" s="170">
        <f>'data input'!E113+'data input'!G186</f>
        <v>391.00200000000001</v>
      </c>
      <c r="F129" s="170">
        <f>'data input'!F113+'data input'!I186</f>
        <v>442.48</v>
      </c>
      <c r="G129" s="170">
        <f>'data input'!G113+'data input'!K186</f>
        <v>270.20799999999997</v>
      </c>
      <c r="I129" s="151" t="s">
        <v>74</v>
      </c>
      <c r="J129" s="170">
        <f>('data input'!C113*('data input'!P113/100))+('data input'!C186*('data input'!P186/100))</f>
        <v>333.68800000000005</v>
      </c>
      <c r="K129" s="170">
        <f>('data input'!D113*('data input'!Q125/100))+('data input'!E186*('data input'!Q186/100))</f>
        <v>320.70604379551162</v>
      </c>
      <c r="L129" s="170">
        <f>('data input'!E113*('data input'!R113/100))+('data input'!G186*('data input'!R186/100))</f>
        <v>290.64200000000005</v>
      </c>
      <c r="M129" s="170">
        <f>('data input'!F113*('data input'!S113/100))+('data input'!I186*('data input'!S186/100))</f>
        <v>339.86099999999999</v>
      </c>
      <c r="N129" s="170">
        <f>('data input'!G113*('data input'!T125/100))+('data input'!K186*('data input'!T198/100))</f>
        <v>203.8002184248719</v>
      </c>
      <c r="P129" s="151" t="s">
        <v>74</v>
      </c>
      <c r="Q129" s="249">
        <f t="shared" si="7"/>
        <v>66.680654720868375</v>
      </c>
      <c r="R129" s="249">
        <f t="shared" si="6"/>
        <v>76.250560229082993</v>
      </c>
      <c r="S129" s="249">
        <f t="shared" si="6"/>
        <v>74.332612109400984</v>
      </c>
      <c r="T129" s="249">
        <f t="shared" si="6"/>
        <v>76.808217320556864</v>
      </c>
      <c r="U129" s="249">
        <f t="shared" si="6"/>
        <v>75.423458382013834</v>
      </c>
    </row>
    <row r="130" spans="1:21" x14ac:dyDescent="0.2">
      <c r="A130" s="123"/>
      <c r="B130" s="151" t="s">
        <v>75</v>
      </c>
      <c r="C130" s="170">
        <f>'data input'!C114+'data input'!C187</f>
        <v>582.36099999999999</v>
      </c>
      <c r="D130" s="170">
        <f>'data input'!D114+'data input'!E187</f>
        <v>468.97699999999998</v>
      </c>
      <c r="E130" s="170">
        <f>'data input'!E114+'data input'!G187</f>
        <v>476.53800000000001</v>
      </c>
      <c r="F130" s="170">
        <f>'data input'!F114+'data input'!I187</f>
        <v>491.01099999999997</v>
      </c>
      <c r="G130" s="170">
        <f>'data input'!G114+'data input'!K187</f>
        <v>363.06099999999998</v>
      </c>
      <c r="I130" s="151" t="s">
        <v>75</v>
      </c>
      <c r="J130" s="170">
        <f>('data input'!C114*('data input'!P114/100))+('data input'!C187*('data input'!P187/100))</f>
        <v>381.06900000000007</v>
      </c>
      <c r="K130" s="170">
        <f>('data input'!D114*('data input'!Q126/100))+('data input'!E187*('data input'!Q187/100))</f>
        <v>319.27955095339433</v>
      </c>
      <c r="L130" s="170">
        <f>('data input'!E114*('data input'!R114/100))+('data input'!G187*('data input'!R187/100))</f>
        <v>325.74299999999999</v>
      </c>
      <c r="M130" s="170">
        <f>('data input'!F114*('data input'!S114/100))+('data input'!I187*('data input'!S187/100))</f>
        <v>366.69399999999996</v>
      </c>
      <c r="N130" s="170">
        <f>('data input'!G114*('data input'!T126/100))+('data input'!K187*('data input'!T199/100))</f>
        <v>259.49425053183739</v>
      </c>
      <c r="P130" s="151" t="s">
        <v>75</v>
      </c>
      <c r="Q130" s="249">
        <f t="shared" si="7"/>
        <v>65.435185391878932</v>
      </c>
      <c r="R130" s="249">
        <f t="shared" si="6"/>
        <v>68.080001994424961</v>
      </c>
      <c r="S130" s="249">
        <f t="shared" si="6"/>
        <v>68.356143686337717</v>
      </c>
      <c r="T130" s="249">
        <f t="shared" si="6"/>
        <v>74.681422615786602</v>
      </c>
      <c r="U130" s="249">
        <f t="shared" si="6"/>
        <v>71.474008646436118</v>
      </c>
    </row>
    <row r="131" spans="1:21" x14ac:dyDescent="0.2">
      <c r="A131" s="123"/>
      <c r="B131" s="151" t="s">
        <v>76</v>
      </c>
      <c r="C131" s="170">
        <f>'data input'!C115+'data input'!C188</f>
        <v>263.36799999999999</v>
      </c>
      <c r="D131" s="170">
        <f>'data input'!D115+'data input'!E188</f>
        <v>199.786</v>
      </c>
      <c r="E131" s="170">
        <f>'data input'!E115+'data input'!G188</f>
        <v>198.60300000000001</v>
      </c>
      <c r="F131" s="170">
        <f>'data input'!F115+'data input'!I188</f>
        <v>189.41</v>
      </c>
      <c r="G131" s="170">
        <f>'data input'!G115+'data input'!K188</f>
        <v>168.596</v>
      </c>
      <c r="I131" s="151" t="s">
        <v>76</v>
      </c>
      <c r="J131" s="170">
        <f>('data input'!C115*('data input'!P115/100))+('data input'!C188*('data input'!P188/100))</f>
        <v>164.99799999999999</v>
      </c>
      <c r="K131" s="170">
        <f>('data input'!D115*('data input'!Q127/100))+('data input'!E188*('data input'!Q188/100))</f>
        <v>118.23463408194584</v>
      </c>
      <c r="L131" s="170">
        <f>('data input'!E115*('data input'!R115/100))+('data input'!G188*('data input'!R188/100))</f>
        <v>126.089</v>
      </c>
      <c r="M131" s="170">
        <f>('data input'!F115*('data input'!S115/100))+('data input'!I188*('data input'!S188/100))</f>
        <v>134.434</v>
      </c>
      <c r="N131" s="170">
        <f>('data input'!G115*('data input'!T127/100))+('data input'!K188*('data input'!T200/100))</f>
        <v>112.48519820709454</v>
      </c>
      <c r="P131" s="151" t="s">
        <v>76</v>
      </c>
      <c r="Q131" s="249">
        <f t="shared" si="7"/>
        <v>62.649220862063729</v>
      </c>
      <c r="R131" s="249">
        <f t="shared" si="6"/>
        <v>59.180640326121868</v>
      </c>
      <c r="S131" s="249">
        <f t="shared" si="6"/>
        <v>63.487963424520267</v>
      </c>
      <c r="T131" s="249">
        <f t="shared" si="6"/>
        <v>70.975133308695433</v>
      </c>
      <c r="U131" s="249">
        <f t="shared" si="6"/>
        <v>66.718782300347897</v>
      </c>
    </row>
    <row r="132" spans="1:21" x14ac:dyDescent="0.2">
      <c r="A132" s="123"/>
      <c r="B132" s="151" t="s">
        <v>77</v>
      </c>
      <c r="C132" s="170">
        <f>'data input'!C116+'data input'!C189</f>
        <v>125.37199999999999</v>
      </c>
      <c r="D132" s="170">
        <f>'data input'!D116+'data input'!E189</f>
        <v>93.027999999999992</v>
      </c>
      <c r="E132" s="170">
        <f>'data input'!E116+'data input'!G189</f>
        <v>92.331999999999994</v>
      </c>
      <c r="F132" s="170">
        <f>'data input'!F116+'data input'!I189</f>
        <v>83.795999999999992</v>
      </c>
      <c r="G132" s="170">
        <f>'data input'!G116+'data input'!K189</f>
        <v>79.198999999999998</v>
      </c>
      <c r="I132" s="151" t="s">
        <v>77</v>
      </c>
      <c r="J132" s="170">
        <f>('data input'!C116*('data input'!P116/100))+('data input'!C189*('data input'!P189/100))</f>
        <v>75.933999999999997</v>
      </c>
      <c r="K132" s="170">
        <f>('data input'!D116*('data input'!Q128/100))+('data input'!E189*('data input'!Q189/100))</f>
        <v>49.934643911691985</v>
      </c>
      <c r="L132" s="170">
        <f>('data input'!E116*('data input'!R116/100))+('data input'!G189*('data input'!R189/100))</f>
        <v>58.309999999999995</v>
      </c>
      <c r="M132" s="170">
        <f>('data input'!F116*('data input'!S116/100))+('data input'!I189*('data input'!S189/100))</f>
        <v>58.498999999999995</v>
      </c>
      <c r="N132" s="170">
        <f>('data input'!G116*('data input'!T128/100))+('data input'!K189*('data input'!T201/100))</f>
        <v>50.545117242228116</v>
      </c>
      <c r="P132" s="151" t="s">
        <v>77</v>
      </c>
      <c r="Q132" s="249">
        <f t="shared" si="7"/>
        <v>60.566952748620103</v>
      </c>
      <c r="R132" s="249">
        <f t="shared" si="6"/>
        <v>53.677004677830318</v>
      </c>
      <c r="S132" s="249">
        <f t="shared" si="6"/>
        <v>63.152536498722</v>
      </c>
      <c r="T132" s="249">
        <f t="shared" si="6"/>
        <v>69.811208172227794</v>
      </c>
      <c r="U132" s="249">
        <f t="shared" si="6"/>
        <v>63.820398290670489</v>
      </c>
    </row>
    <row r="133" spans="1:21" x14ac:dyDescent="0.2">
      <c r="A133" s="123"/>
      <c r="B133" s="151" t="s">
        <v>38</v>
      </c>
      <c r="C133" s="170">
        <f>'data input'!C117+'data input'!C190</f>
        <v>119.88800000000001</v>
      </c>
      <c r="D133" s="170">
        <f>'data input'!D117+'data input'!E190</f>
        <v>87.748000000000005</v>
      </c>
      <c r="E133" s="170">
        <f>'data input'!E117+'data input'!G190</f>
        <v>65.924999999999997</v>
      </c>
      <c r="F133" s="170">
        <f>'data input'!F117+'data input'!I190</f>
        <v>71.216999999999999</v>
      </c>
      <c r="G133" s="170">
        <f>'data input'!G117+'data input'!K190</f>
        <v>91.459000000000003</v>
      </c>
      <c r="I133" s="151" t="s">
        <v>38</v>
      </c>
      <c r="J133" s="170">
        <f>('data input'!C117*('data input'!P117/100))+('data input'!C190*('data input'!P190/100))</f>
        <v>55.227000000000004</v>
      </c>
      <c r="K133" s="170">
        <f>('data input'!D117*('data input'!Q129/100))+('data input'!E190*('data input'!Q190/100))</f>
        <v>27.688728706385429</v>
      </c>
      <c r="L133" s="170">
        <f>('data input'!E117*('data input'!R117/100))+('data input'!G190*('data input'!R190/100))</f>
        <v>34.188000000000002</v>
      </c>
      <c r="M133" s="170">
        <f>('data input'!F117*('data input'!S117/100))+('data input'!I190*('data input'!S190/100))</f>
        <v>38.881</v>
      </c>
      <c r="N133" s="170">
        <f>('data input'!G117*('data input'!T129/100))+('data input'!K190*('data input'!T202/100))</f>
        <v>45.058977141043393</v>
      </c>
      <c r="P133" s="151" t="s">
        <v>38</v>
      </c>
      <c r="Q133" s="249">
        <f t="shared" si="7"/>
        <v>46.065494461497394</v>
      </c>
      <c r="R133" s="249">
        <f t="shared" si="6"/>
        <v>31.554825986216699</v>
      </c>
      <c r="S133" s="249">
        <f t="shared" si="6"/>
        <v>51.858930602957912</v>
      </c>
      <c r="T133" s="249">
        <f t="shared" si="6"/>
        <v>54.595110717946561</v>
      </c>
      <c r="U133" s="249">
        <f t="shared" si="6"/>
        <v>49.266859621298501</v>
      </c>
    </row>
    <row r="134" spans="1:21" x14ac:dyDescent="0.2">
      <c r="A134" s="123"/>
      <c r="B134" s="151" t="s">
        <v>11</v>
      </c>
      <c r="C134" s="170">
        <f>'data input'!C118+'data input'!C191</f>
        <v>2127.5050000000001</v>
      </c>
      <c r="D134" s="170">
        <f>'data input'!D118+'data input'!E191</f>
        <v>1699.7939999999999</v>
      </c>
      <c r="E134" s="170">
        <f>'data input'!E118+'data input'!G191</f>
        <v>1571.9480000000001</v>
      </c>
      <c r="F134" s="170">
        <f>'data input'!F118+'data input'!I191</f>
        <v>1685.5940000000001</v>
      </c>
      <c r="G134" s="170">
        <f>'data input'!G118+'data input'!K191</f>
        <v>1247.731</v>
      </c>
      <c r="I134" s="151" t="s">
        <v>11</v>
      </c>
      <c r="J134" s="170">
        <f>('data input'!C118*('data input'!P118/100))+('data input'!C191*('data input'!P191/100))</f>
        <v>1364.6559999999999</v>
      </c>
      <c r="K134" s="170">
        <f>('data input'!D118*('data input'!Q130/100))+('data input'!E191*('data input'!Q191/100))</f>
        <v>1164.6739550417958</v>
      </c>
      <c r="L134" s="170">
        <f>('data input'!E118*('data input'!R118/100))+('data input'!G191*('data input'!R191/100))</f>
        <v>1094.3890000000001</v>
      </c>
      <c r="M134" s="170">
        <f>('data input'!F118*('data input'!S118/100))+('data input'!I191*('data input'!S191/100))</f>
        <v>1242.211</v>
      </c>
      <c r="N134" s="170">
        <f>('data input'!G118*('data input'!T130/100))+('data input'!K191*('data input'!T203/100))</f>
        <v>886.63322514484275</v>
      </c>
      <c r="P134" s="151" t="s">
        <v>11</v>
      </c>
      <c r="Q134" s="249">
        <f t="shared" si="7"/>
        <v>64.14349202469559</v>
      </c>
      <c r="R134" s="249">
        <f t="shared" si="6"/>
        <v>68.518535483817217</v>
      </c>
      <c r="S134" s="249">
        <f t="shared" si="6"/>
        <v>69.619923814273761</v>
      </c>
      <c r="T134" s="249">
        <f t="shared" si="6"/>
        <v>73.695741679194398</v>
      </c>
      <c r="U134" s="249">
        <f t="shared" si="6"/>
        <v>71.059645480062827</v>
      </c>
    </row>
    <row r="135" spans="1:21" x14ac:dyDescent="0.2">
      <c r="A135" s="123"/>
      <c r="B135" s="123"/>
      <c r="C135" s="123"/>
      <c r="D135" s="123"/>
      <c r="E135" s="123"/>
      <c r="F135" s="123"/>
      <c r="G135" s="123"/>
      <c r="Q135" s="250"/>
      <c r="R135" s="250"/>
      <c r="S135" s="250"/>
      <c r="T135" s="250"/>
      <c r="U135" s="250"/>
    </row>
    <row r="136" spans="1:21" x14ac:dyDescent="0.2">
      <c r="A136" s="123"/>
      <c r="B136" s="151" t="s">
        <v>19</v>
      </c>
      <c r="C136" s="151" t="s">
        <v>35</v>
      </c>
      <c r="D136" s="151" t="s">
        <v>36</v>
      </c>
      <c r="E136" s="151"/>
      <c r="F136" s="151"/>
      <c r="G136" s="151"/>
      <c r="I136" s="151" t="s">
        <v>19</v>
      </c>
      <c r="J136" s="151" t="s">
        <v>205</v>
      </c>
      <c r="K136" s="151" t="s">
        <v>36</v>
      </c>
      <c r="L136" s="151"/>
      <c r="M136" s="151"/>
      <c r="N136" s="151"/>
      <c r="P136" s="151" t="s">
        <v>19</v>
      </c>
      <c r="Q136" s="251" t="s">
        <v>205</v>
      </c>
      <c r="R136" s="251" t="s">
        <v>36</v>
      </c>
      <c r="S136" s="251"/>
      <c r="T136" s="251"/>
      <c r="U136" s="251"/>
    </row>
    <row r="137" spans="1:21" x14ac:dyDescent="0.2">
      <c r="A137" s="123"/>
      <c r="B137" s="151"/>
      <c r="C137" s="151" t="str">
        <f>C101</f>
        <v>2022-26</v>
      </c>
      <c r="D137" s="151" t="str">
        <f t="shared" ref="D137:G137" si="8">D101</f>
        <v>2027-31</v>
      </c>
      <c r="E137" s="151" t="str">
        <f t="shared" si="8"/>
        <v>2032-36</v>
      </c>
      <c r="F137" s="151" t="str">
        <f t="shared" si="8"/>
        <v>2037-41</v>
      </c>
      <c r="G137" s="151" t="str">
        <f t="shared" si="8"/>
        <v>2042-46</v>
      </c>
      <c r="I137" s="151"/>
      <c r="J137" s="151" t="s">
        <v>144</v>
      </c>
      <c r="K137" s="151" t="s">
        <v>145</v>
      </c>
      <c r="L137" s="151" t="s">
        <v>146</v>
      </c>
      <c r="M137" s="151" t="s">
        <v>147</v>
      </c>
      <c r="N137" s="151" t="s">
        <v>148</v>
      </c>
      <c r="P137" s="151"/>
      <c r="Q137" s="251" t="s">
        <v>144</v>
      </c>
      <c r="R137" s="251" t="s">
        <v>145</v>
      </c>
      <c r="S137" s="251" t="s">
        <v>146</v>
      </c>
      <c r="T137" s="251" t="s">
        <v>147</v>
      </c>
      <c r="U137" s="251" t="s">
        <v>148</v>
      </c>
    </row>
    <row r="138" spans="1:21" x14ac:dyDescent="0.2">
      <c r="A138" s="123"/>
      <c r="B138" s="151" t="s">
        <v>71</v>
      </c>
      <c r="C138" s="170">
        <f>SUM(C126+C114+C102)</f>
        <v>1571.605</v>
      </c>
      <c r="D138" s="170">
        <f t="shared" ref="D138:G138" si="9">SUM(D126+D114+D102)</f>
        <v>1459.877</v>
      </c>
      <c r="E138" s="170">
        <f t="shared" si="9"/>
        <v>1448.8430000000001</v>
      </c>
      <c r="F138" s="170">
        <f t="shared" si="9"/>
        <v>1479.384</v>
      </c>
      <c r="G138" s="170">
        <f t="shared" si="9"/>
        <v>1469.3880000000001</v>
      </c>
      <c r="I138" s="151" t="s">
        <v>71</v>
      </c>
      <c r="J138" s="170">
        <f>SUM(J102+J114+J126)</f>
        <v>1054.3419999999999</v>
      </c>
      <c r="K138" s="170">
        <f t="shared" ref="K138:N138" si="10">SUM(K102+K114+K126)</f>
        <v>1036.7814608861536</v>
      </c>
      <c r="L138" s="170">
        <f t="shared" si="10"/>
        <v>1056.422</v>
      </c>
      <c r="M138" s="170">
        <f t="shared" si="10"/>
        <v>1073.136</v>
      </c>
      <c r="N138" s="170">
        <f t="shared" si="10"/>
        <v>1098.0175215173404</v>
      </c>
      <c r="P138" s="151" t="s">
        <v>71</v>
      </c>
      <c r="Q138" s="249">
        <f>J138/C138*100</f>
        <v>67.086958873253764</v>
      </c>
      <c r="R138" s="249">
        <f t="shared" ref="R138:U146" si="11">K138/D138*100</f>
        <v>71.018411885806373</v>
      </c>
      <c r="S138" s="249">
        <f t="shared" si="11"/>
        <v>72.914870693373956</v>
      </c>
      <c r="T138" s="249">
        <f t="shared" si="11"/>
        <v>72.539381255982221</v>
      </c>
      <c r="U138" s="249">
        <f t="shared" si="11"/>
        <v>74.726179982233432</v>
      </c>
    </row>
    <row r="139" spans="1:21" x14ac:dyDescent="0.2">
      <c r="A139" s="123"/>
      <c r="B139" s="151" t="s">
        <v>72</v>
      </c>
      <c r="C139" s="170">
        <f t="shared" ref="C139:G146" si="12">SUM(C127+C115+C103)</f>
        <v>801.94399999999996</v>
      </c>
      <c r="D139" s="170">
        <f t="shared" si="12"/>
        <v>789.82199999999989</v>
      </c>
      <c r="E139" s="170">
        <f t="shared" si="12"/>
        <v>813.46400000000006</v>
      </c>
      <c r="F139" s="170">
        <f t="shared" si="12"/>
        <v>808.98</v>
      </c>
      <c r="G139" s="170">
        <f t="shared" si="12"/>
        <v>733.70100000000002</v>
      </c>
      <c r="I139" s="151" t="s">
        <v>72</v>
      </c>
      <c r="J139" s="170">
        <f t="shared" ref="J139:N146" si="13">SUM(J103+J115+J127)</f>
        <v>558.43899999999996</v>
      </c>
      <c r="K139" s="170">
        <f t="shared" si="13"/>
        <v>579.49843004302249</v>
      </c>
      <c r="L139" s="170">
        <f t="shared" si="13"/>
        <v>613.11200000000008</v>
      </c>
      <c r="M139" s="170">
        <f t="shared" si="13"/>
        <v>612.23500000000001</v>
      </c>
      <c r="N139" s="170">
        <f t="shared" si="13"/>
        <v>562.48322657106166</v>
      </c>
      <c r="P139" s="151" t="s">
        <v>72</v>
      </c>
      <c r="Q139" s="249">
        <f t="shared" ref="Q139:Q146" si="14">J139/C139*100</f>
        <v>69.635660345360776</v>
      </c>
      <c r="R139" s="249">
        <f t="shared" si="11"/>
        <v>73.370763291352048</v>
      </c>
      <c r="S139" s="249">
        <f t="shared" si="11"/>
        <v>75.370514245252409</v>
      </c>
      <c r="T139" s="249">
        <f t="shared" si="11"/>
        <v>75.679868476352937</v>
      </c>
      <c r="U139" s="249">
        <f t="shared" si="11"/>
        <v>76.663821716347897</v>
      </c>
    </row>
    <row r="140" spans="1:21" x14ac:dyDescent="0.2">
      <c r="A140" s="123"/>
      <c r="B140" s="151" t="s">
        <v>73</v>
      </c>
      <c r="C140" s="170">
        <f t="shared" si="12"/>
        <v>963.31100000000015</v>
      </c>
      <c r="D140" s="170">
        <f t="shared" si="12"/>
        <v>981.303</v>
      </c>
      <c r="E140" s="170">
        <f t="shared" si="12"/>
        <v>1036.9390000000001</v>
      </c>
      <c r="F140" s="170">
        <f t="shared" si="12"/>
        <v>1034.0170000000001</v>
      </c>
      <c r="G140" s="170">
        <f t="shared" si="12"/>
        <v>892.46800000000007</v>
      </c>
      <c r="I140" s="151" t="s">
        <v>73</v>
      </c>
      <c r="J140" s="170">
        <f t="shared" si="13"/>
        <v>674.83500000000004</v>
      </c>
      <c r="K140" s="170">
        <f t="shared" si="13"/>
        <v>722.67556888158936</v>
      </c>
      <c r="L140" s="170">
        <f t="shared" si="13"/>
        <v>784.58899999999994</v>
      </c>
      <c r="M140" s="170">
        <f t="shared" si="13"/>
        <v>791.37599999999998</v>
      </c>
      <c r="N140" s="170">
        <f t="shared" si="13"/>
        <v>682.82058872907942</v>
      </c>
      <c r="P140" s="151" t="s">
        <v>73</v>
      </c>
      <c r="Q140" s="249">
        <f t="shared" si="14"/>
        <v>70.053700206890596</v>
      </c>
      <c r="R140" s="249">
        <f t="shared" si="11"/>
        <v>73.644487878014161</v>
      </c>
      <c r="S140" s="249">
        <f t="shared" si="11"/>
        <v>75.663949374071166</v>
      </c>
      <c r="T140" s="249">
        <f t="shared" si="11"/>
        <v>76.53413822016465</v>
      </c>
      <c r="U140" s="249">
        <f t="shared" si="11"/>
        <v>76.509251729930867</v>
      </c>
    </row>
    <row r="141" spans="1:21" x14ac:dyDescent="0.2">
      <c r="A141" s="123"/>
      <c r="B141" s="151" t="s">
        <v>74</v>
      </c>
      <c r="C141" s="170">
        <f t="shared" si="12"/>
        <v>3585.5219999999999</v>
      </c>
      <c r="D141" s="170">
        <f t="shared" si="12"/>
        <v>3734.1109999999999</v>
      </c>
      <c r="E141" s="170">
        <f t="shared" si="12"/>
        <v>4076.2019999999998</v>
      </c>
      <c r="F141" s="170">
        <f t="shared" si="12"/>
        <v>4102.2740000000003</v>
      </c>
      <c r="G141" s="170">
        <f t="shared" si="12"/>
        <v>3456.3150000000005</v>
      </c>
      <c r="I141" s="151" t="s">
        <v>74</v>
      </c>
      <c r="J141" s="170">
        <f t="shared" si="13"/>
        <v>2469.4539999999997</v>
      </c>
      <c r="K141" s="170">
        <f t="shared" si="13"/>
        <v>2695.2490437955116</v>
      </c>
      <c r="L141" s="170">
        <f t="shared" si="13"/>
        <v>3048.1679999999997</v>
      </c>
      <c r="M141" s="170">
        <f t="shared" si="13"/>
        <v>3107.259</v>
      </c>
      <c r="N141" s="170">
        <f t="shared" si="13"/>
        <v>2599.3842184248715</v>
      </c>
      <c r="P141" s="151" t="s">
        <v>74</v>
      </c>
      <c r="Q141" s="249">
        <f t="shared" si="14"/>
        <v>68.872928404845922</v>
      </c>
      <c r="R141" s="249">
        <f t="shared" si="11"/>
        <v>72.179135644213886</v>
      </c>
      <c r="S141" s="249">
        <f t="shared" si="11"/>
        <v>74.779611020258557</v>
      </c>
      <c r="T141" s="249">
        <f t="shared" si="11"/>
        <v>75.74479422876189</v>
      </c>
      <c r="U141" s="249">
        <f t="shared" si="11"/>
        <v>75.206808940298302</v>
      </c>
    </row>
    <row r="142" spans="1:21" x14ac:dyDescent="0.2">
      <c r="A142" s="123"/>
      <c r="B142" s="151" t="s">
        <v>75</v>
      </c>
      <c r="C142" s="170">
        <f t="shared" si="12"/>
        <v>4343.0109999999995</v>
      </c>
      <c r="D142" s="170">
        <f t="shared" si="12"/>
        <v>4734.2289999999994</v>
      </c>
      <c r="E142" s="170">
        <f t="shared" si="12"/>
        <v>5302.4679999999998</v>
      </c>
      <c r="F142" s="170">
        <f t="shared" si="12"/>
        <v>5538.3990000000003</v>
      </c>
      <c r="G142" s="170">
        <f t="shared" si="12"/>
        <v>4589.8519999999999</v>
      </c>
      <c r="I142" s="151" t="s">
        <v>75</v>
      </c>
      <c r="J142" s="170">
        <f t="shared" si="13"/>
        <v>2724.6529999999998</v>
      </c>
      <c r="K142" s="170">
        <f t="shared" si="13"/>
        <v>3191.9035509533946</v>
      </c>
      <c r="L142" s="170">
        <f t="shared" si="13"/>
        <v>3798.6050000000005</v>
      </c>
      <c r="M142" s="170">
        <f t="shared" si="13"/>
        <v>4094.5310000000004</v>
      </c>
      <c r="N142" s="170">
        <f t="shared" si="13"/>
        <v>3297.0912505318365</v>
      </c>
      <c r="P142" s="151" t="s">
        <v>75</v>
      </c>
      <c r="Q142" s="249">
        <f t="shared" si="14"/>
        <v>62.736497789206616</v>
      </c>
      <c r="R142" s="249">
        <f t="shared" si="11"/>
        <v>67.421824143981951</v>
      </c>
      <c r="S142" s="249">
        <f t="shared" si="11"/>
        <v>71.638433272958949</v>
      </c>
      <c r="T142" s="249">
        <f t="shared" si="11"/>
        <v>73.929866735856336</v>
      </c>
      <c r="U142" s="249">
        <f t="shared" si="11"/>
        <v>71.834369616533095</v>
      </c>
    </row>
    <row r="143" spans="1:21" x14ac:dyDescent="0.2">
      <c r="A143" s="123"/>
      <c r="B143" s="151" t="s">
        <v>76</v>
      </c>
      <c r="C143" s="170">
        <f t="shared" si="12"/>
        <v>1770.6619999999998</v>
      </c>
      <c r="D143" s="170">
        <f t="shared" si="12"/>
        <v>2047.48</v>
      </c>
      <c r="E143" s="170">
        <f t="shared" si="12"/>
        <v>2288.5150000000003</v>
      </c>
      <c r="F143" s="170">
        <f t="shared" si="12"/>
        <v>2464.7670000000003</v>
      </c>
      <c r="G143" s="170">
        <f t="shared" si="12"/>
        <v>2031.3620000000001</v>
      </c>
      <c r="I143" s="151" t="s">
        <v>76</v>
      </c>
      <c r="J143" s="170">
        <f t="shared" si="13"/>
        <v>973.35500000000002</v>
      </c>
      <c r="K143" s="170">
        <f t="shared" si="13"/>
        <v>1278.7736340819458</v>
      </c>
      <c r="L143" s="170">
        <f t="shared" si="13"/>
        <v>1558.018</v>
      </c>
      <c r="M143" s="170">
        <f t="shared" si="13"/>
        <v>1745.5929999999998</v>
      </c>
      <c r="N143" s="170">
        <f t="shared" si="13"/>
        <v>1380.4681982070947</v>
      </c>
      <c r="P143" s="151" t="s">
        <v>76</v>
      </c>
      <c r="Q143" s="249">
        <f t="shared" si="14"/>
        <v>54.971248041692888</v>
      </c>
      <c r="R143" s="249">
        <f t="shared" si="11"/>
        <v>62.455976814520575</v>
      </c>
      <c r="S143" s="249">
        <f t="shared" si="11"/>
        <v>68.079868386267933</v>
      </c>
      <c r="T143" s="249">
        <f t="shared" si="11"/>
        <v>70.82182616044436</v>
      </c>
      <c r="U143" s="249">
        <f t="shared" si="11"/>
        <v>67.957764209781161</v>
      </c>
    </row>
    <row r="144" spans="1:21" x14ac:dyDescent="0.2">
      <c r="A144" s="123"/>
      <c r="B144" s="151" t="s">
        <v>77</v>
      </c>
      <c r="C144" s="170">
        <f t="shared" si="12"/>
        <v>781.47499999999991</v>
      </c>
      <c r="D144" s="170">
        <f t="shared" si="12"/>
        <v>934.31700000000001</v>
      </c>
      <c r="E144" s="170">
        <f t="shared" si="12"/>
        <v>1030.4969999999998</v>
      </c>
      <c r="F144" s="170">
        <f t="shared" si="12"/>
        <v>1124.7429999999999</v>
      </c>
      <c r="G144" s="170">
        <f t="shared" si="12"/>
        <v>925.37299999999982</v>
      </c>
      <c r="I144" s="151" t="s">
        <v>77</v>
      </c>
      <c r="J144" s="170">
        <f t="shared" si="13"/>
        <v>391.39099999999996</v>
      </c>
      <c r="K144" s="170">
        <f t="shared" si="13"/>
        <v>554.611643911692</v>
      </c>
      <c r="L144" s="170">
        <f t="shared" si="13"/>
        <v>675.5619999999999</v>
      </c>
      <c r="M144" s="170">
        <f t="shared" si="13"/>
        <v>767.60400000000004</v>
      </c>
      <c r="N144" s="170">
        <f t="shared" si="13"/>
        <v>607.69711724222805</v>
      </c>
      <c r="P144" s="151" t="s">
        <v>77</v>
      </c>
      <c r="Q144" s="249">
        <f t="shared" si="14"/>
        <v>50.083623916312106</v>
      </c>
      <c r="R144" s="249">
        <f t="shared" si="11"/>
        <v>59.360114812391508</v>
      </c>
      <c r="S144" s="249">
        <f t="shared" si="11"/>
        <v>65.556910888629474</v>
      </c>
      <c r="T144" s="249">
        <f t="shared" si="11"/>
        <v>68.247057327762889</v>
      </c>
      <c r="U144" s="249">
        <f t="shared" si="11"/>
        <v>65.670504460604334</v>
      </c>
    </row>
    <row r="145" spans="1:21" x14ac:dyDescent="0.2">
      <c r="A145" s="123"/>
      <c r="B145" s="151" t="s">
        <v>38</v>
      </c>
      <c r="C145" s="170">
        <f t="shared" si="12"/>
        <v>752.7360000000001</v>
      </c>
      <c r="D145" s="170">
        <f t="shared" si="12"/>
        <v>860.22</v>
      </c>
      <c r="E145" s="170">
        <f t="shared" si="12"/>
        <v>799.45800000000008</v>
      </c>
      <c r="F145" s="170">
        <f t="shared" si="12"/>
        <v>942.803</v>
      </c>
      <c r="G145" s="170">
        <f t="shared" si="12"/>
        <v>820.49</v>
      </c>
      <c r="I145" s="151" t="s">
        <v>38</v>
      </c>
      <c r="J145" s="170">
        <f t="shared" si="13"/>
        <v>237.89200000000002</v>
      </c>
      <c r="K145" s="170">
        <f t="shared" si="13"/>
        <v>331.84572870638539</v>
      </c>
      <c r="L145" s="170">
        <f t="shared" si="13"/>
        <v>419.47599999999994</v>
      </c>
      <c r="M145" s="170">
        <f t="shared" si="13"/>
        <v>478.74599999999998</v>
      </c>
      <c r="N145" s="170">
        <f t="shared" si="13"/>
        <v>417.03497714104333</v>
      </c>
      <c r="P145" s="151" t="s">
        <v>38</v>
      </c>
      <c r="Q145" s="249">
        <f t="shared" si="14"/>
        <v>31.603643242783658</v>
      </c>
      <c r="R145" s="249">
        <f t="shared" si="11"/>
        <v>38.576844145263465</v>
      </c>
      <c r="S145" s="249">
        <f t="shared" si="11"/>
        <v>52.470048457830167</v>
      </c>
      <c r="T145" s="249">
        <f t="shared" si="11"/>
        <v>50.779006855090614</v>
      </c>
      <c r="U145" s="249">
        <f t="shared" si="11"/>
        <v>50.827551480340205</v>
      </c>
    </row>
    <row r="146" spans="1:21" x14ac:dyDescent="0.2">
      <c r="A146" s="123"/>
      <c r="B146" s="151" t="s">
        <v>11</v>
      </c>
      <c r="C146" s="170">
        <f t="shared" si="12"/>
        <v>14570.258</v>
      </c>
      <c r="D146" s="170">
        <f t="shared" si="12"/>
        <v>15541.353999999999</v>
      </c>
      <c r="E146" s="170">
        <f t="shared" si="12"/>
        <v>16796.372000000003</v>
      </c>
      <c r="F146" s="170">
        <f t="shared" si="12"/>
        <v>17495.354000000003</v>
      </c>
      <c r="G146" s="170">
        <f t="shared" si="12"/>
        <v>14918.935999999998</v>
      </c>
      <c r="I146" s="151" t="s">
        <v>11</v>
      </c>
      <c r="J146" s="170">
        <f t="shared" si="13"/>
        <v>9084.3469999999998</v>
      </c>
      <c r="K146" s="170">
        <f t="shared" si="13"/>
        <v>10394.481955041794</v>
      </c>
      <c r="L146" s="170">
        <f t="shared" si="13"/>
        <v>11953.969999999998</v>
      </c>
      <c r="M146" s="170">
        <f t="shared" si="13"/>
        <v>12670.471</v>
      </c>
      <c r="N146" s="170">
        <f t="shared" si="13"/>
        <v>10653.035225144844</v>
      </c>
      <c r="P146" s="151" t="s">
        <v>11</v>
      </c>
      <c r="Q146" s="249">
        <f t="shared" si="14"/>
        <v>62.348566511313663</v>
      </c>
      <c r="R146" s="249">
        <f t="shared" si="11"/>
        <v>66.882730777780324</v>
      </c>
      <c r="S146" s="249">
        <f t="shared" si="11"/>
        <v>71.16995265406122</v>
      </c>
      <c r="T146" s="249">
        <f t="shared" si="11"/>
        <v>72.421918413311317</v>
      </c>
      <c r="U146" s="249">
        <f t="shared" si="11"/>
        <v>71.406132616594405</v>
      </c>
    </row>
  </sheetData>
  <mergeCells count="2">
    <mergeCell ref="B5:B6"/>
    <mergeCell ref="B58:B59"/>
  </mergeCells>
  <phoneticPr fontId="65"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92D050"/>
  </sheetPr>
  <dimension ref="A2:F12"/>
  <sheetViews>
    <sheetView showGridLines="0" zoomScaleNormal="100" workbookViewId="0"/>
  </sheetViews>
  <sheetFormatPr defaultColWidth="9" defaultRowHeight="12.75" x14ac:dyDescent="0.2"/>
  <cols>
    <col min="1" max="1" width="9" style="80"/>
    <col min="2" max="2" width="15.625" style="80" customWidth="1"/>
    <col min="3" max="4" width="14.375" style="80" customWidth="1"/>
    <col min="5" max="5" width="6.625" style="80" customWidth="1"/>
    <col min="6" max="6" width="12.625" style="80" customWidth="1"/>
    <col min="7" max="7" width="3.625" style="80" customWidth="1"/>
    <col min="8" max="16384" width="9" style="80"/>
  </cols>
  <sheetData>
    <row r="2" spans="1:6" x14ac:dyDescent="0.2">
      <c r="A2" s="543" t="str">
        <f>Index!B7</f>
        <v>Table 1  Stocked area of conifers at 31 March 2021</v>
      </c>
      <c r="B2" s="91"/>
      <c r="C2" s="91"/>
      <c r="D2" s="91"/>
    </row>
    <row r="3" spans="1:6" x14ac:dyDescent="0.2">
      <c r="B3" s="440"/>
      <c r="C3" s="441"/>
    </row>
    <row r="4" spans="1:6" x14ac:dyDescent="0.2">
      <c r="A4" s="440"/>
      <c r="B4" s="441"/>
      <c r="C4" s="440"/>
    </row>
    <row r="5" spans="1:6" ht="25.5" x14ac:dyDescent="0.2">
      <c r="A5" s="440"/>
      <c r="B5" s="571"/>
      <c r="C5" s="572" t="str">
        <f>'data input'!$G$28</f>
        <v>Public Forest Estate</v>
      </c>
      <c r="D5" s="573" t="s">
        <v>109</v>
      </c>
      <c r="E5" s="574"/>
      <c r="F5" s="575" t="s">
        <v>11</v>
      </c>
    </row>
    <row r="6" spans="1:6" ht="25.5" x14ac:dyDescent="0.2">
      <c r="A6" s="440"/>
      <c r="B6" s="576" t="s">
        <v>9</v>
      </c>
      <c r="C6" s="577" t="s">
        <v>16</v>
      </c>
      <c r="D6" s="577" t="s">
        <v>16</v>
      </c>
      <c r="E6" s="578" t="s">
        <v>12</v>
      </c>
      <c r="F6" s="579" t="s">
        <v>16</v>
      </c>
    </row>
    <row r="7" spans="1:6" ht="13.5" x14ac:dyDescent="0.2">
      <c r="A7" s="440"/>
      <c r="B7" s="322" t="s">
        <v>1</v>
      </c>
      <c r="C7" s="323">
        <f>'data input'!C34</f>
        <v>124.58010999999999</v>
      </c>
      <c r="D7" s="323">
        <f>'data input'!D34</f>
        <v>153.04499999999999</v>
      </c>
      <c r="E7" s="532">
        <f>'data input'!E34</f>
        <v>2.3332945614795069</v>
      </c>
      <c r="F7" s="325">
        <f t="shared" ref="F7:F12" si="0">C7+D7</f>
        <v>277.62510999999995</v>
      </c>
    </row>
    <row r="8" spans="1:6" ht="13.5" x14ac:dyDescent="0.2">
      <c r="A8" s="440"/>
      <c r="B8" s="322" t="s">
        <v>2</v>
      </c>
      <c r="C8" s="323">
        <f>'data input'!C35</f>
        <v>335.13024999999999</v>
      </c>
      <c r="D8" s="323">
        <f>'data input'!D35</f>
        <v>513.28915000000006</v>
      </c>
      <c r="E8" s="532">
        <f>'data input'!E35</f>
        <v>1.2780166535794109</v>
      </c>
      <c r="F8" s="325">
        <f t="shared" si="0"/>
        <v>848.4194</v>
      </c>
    </row>
    <row r="9" spans="1:6" ht="13.5" x14ac:dyDescent="0.2">
      <c r="A9" s="440"/>
      <c r="B9" s="322" t="s">
        <v>3</v>
      </c>
      <c r="C9" s="323">
        <f>'data input'!C36</f>
        <v>70.639769999999999</v>
      </c>
      <c r="D9" s="323">
        <f>'data input'!D36</f>
        <v>48.746490000000001</v>
      </c>
      <c r="E9" s="532">
        <f>'data input'!E36</f>
        <v>3.05</v>
      </c>
      <c r="F9" s="325">
        <f t="shared" si="0"/>
        <v>119.38625999999999</v>
      </c>
    </row>
    <row r="10" spans="1:6" x14ac:dyDescent="0.2">
      <c r="A10" s="440"/>
      <c r="B10" s="326" t="s">
        <v>4</v>
      </c>
      <c r="C10" s="327">
        <f>'data input'!C37</f>
        <v>530.35013000000004</v>
      </c>
      <c r="D10" s="327">
        <f>'data input'!D37</f>
        <v>715.08064000000002</v>
      </c>
      <c r="E10" s="328">
        <f>'data input'!E37</f>
        <v>1.0649771997658011</v>
      </c>
      <c r="F10" s="329">
        <f t="shared" si="0"/>
        <v>1245.4307699999999</v>
      </c>
    </row>
    <row r="11" spans="1:6" x14ac:dyDescent="0.2">
      <c r="B11" s="330" t="s">
        <v>20</v>
      </c>
      <c r="C11" s="323">
        <f>'data input'!C38</f>
        <v>49.1</v>
      </c>
      <c r="D11" s="323">
        <f>'data input'!D38</f>
        <v>5</v>
      </c>
      <c r="E11" s="324"/>
      <c r="F11" s="325">
        <f t="shared" si="0"/>
        <v>54.1</v>
      </c>
    </row>
    <row r="12" spans="1:6" x14ac:dyDescent="0.2">
      <c r="B12" s="331" t="s">
        <v>21</v>
      </c>
      <c r="C12" s="327">
        <f>'data input'!C39</f>
        <v>579.45013000000006</v>
      </c>
      <c r="D12" s="327">
        <f>'data input'!D39</f>
        <v>720.08064000000002</v>
      </c>
      <c r="E12" s="328"/>
      <c r="F12" s="329">
        <f t="shared" si="0"/>
        <v>1299.5307700000001</v>
      </c>
    </row>
  </sheetData>
  <phoneticPr fontId="12" type="noConversion"/>
  <conditionalFormatting sqref="E10:E12">
    <cfRule type="cellIs" dxfId="43" priority="6" operator="greaterThan">
      <formula>25</formula>
    </cfRule>
  </conditionalFormatting>
  <conditionalFormatting sqref="C10:F12 C7:D9 F7:F9">
    <cfRule type="cellIs" dxfId="42" priority="4" operator="lessThan">
      <formula>1</formula>
    </cfRule>
    <cfRule type="cellIs" dxfId="41" priority="5" operator="equal">
      <formula>0</formula>
    </cfRule>
  </conditionalFormatting>
  <conditionalFormatting sqref="E7:E9">
    <cfRule type="cellIs" dxfId="40" priority="2" operator="equal">
      <formula>0</formula>
    </cfRule>
    <cfRule type="cellIs" dxfId="39" priority="3" operator="lessThan">
      <formula>1</formula>
    </cfRule>
  </conditionalFormatting>
  <conditionalFormatting sqref="E7:E9">
    <cfRule type="cellIs" dxfId="38" priority="1" operator="greaterThan">
      <formula>25</formula>
    </cfRule>
  </conditionalFormatting>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tabColor rgb="FF92D050"/>
  </sheetPr>
  <dimension ref="A1:F42"/>
  <sheetViews>
    <sheetView workbookViewId="0">
      <selection activeCell="B1" sqref="B1"/>
    </sheetView>
  </sheetViews>
  <sheetFormatPr defaultRowHeight="12.75" x14ac:dyDescent="0.2"/>
  <cols>
    <col min="1" max="1" width="14.875" customWidth="1"/>
    <col min="2" max="2" width="15.625" customWidth="1"/>
    <col min="3" max="4" width="12.625" customWidth="1"/>
    <col min="5" max="5" width="6.625" customWidth="1"/>
    <col min="6" max="6" width="12.625" customWidth="1"/>
  </cols>
  <sheetData>
    <row r="1" spans="1:6" x14ac:dyDescent="0.2">
      <c r="B1" s="57"/>
    </row>
    <row r="3" spans="1:6" x14ac:dyDescent="0.2">
      <c r="A3" s="68" t="s">
        <v>43</v>
      </c>
      <c r="B3" s="15"/>
    </row>
    <row r="5" spans="1:6" x14ac:dyDescent="0.2">
      <c r="A5" s="45"/>
      <c r="B5" s="143"/>
      <c r="C5" s="61"/>
      <c r="D5" s="61"/>
      <c r="E5" s="61"/>
      <c r="F5" s="114"/>
    </row>
    <row r="6" spans="1:6" ht="27.75" x14ac:dyDescent="0.2">
      <c r="B6" s="143" t="s">
        <v>10</v>
      </c>
      <c r="C6" s="115" t="s">
        <v>34</v>
      </c>
      <c r="D6" s="115" t="s">
        <v>34</v>
      </c>
      <c r="E6" s="116" t="s">
        <v>12</v>
      </c>
      <c r="F6" s="117" t="s">
        <v>17</v>
      </c>
    </row>
    <row r="7" spans="1:6" ht="25.5" x14ac:dyDescent="0.2">
      <c r="B7" s="113"/>
      <c r="C7" s="76" t="str">
        <f>'data input'!$C$28</f>
        <v>GB Public Forest Estate</v>
      </c>
      <c r="D7" s="73" t="s">
        <v>8</v>
      </c>
      <c r="E7" s="73"/>
      <c r="F7" s="55"/>
    </row>
    <row r="8" spans="1:6" x14ac:dyDescent="0.2">
      <c r="A8" s="70" t="s">
        <v>4</v>
      </c>
      <c r="B8" s="149" t="str">
        <f>'Table 10'!B8</f>
        <v>2022–26</v>
      </c>
      <c r="C8" s="52">
        <f>'data input'!$C$130</f>
        <v>6065.3270000000002</v>
      </c>
      <c r="D8" s="53">
        <f>'data input'!$C$203</f>
        <v>8504.9310000000005</v>
      </c>
      <c r="E8" s="54">
        <f>'data input'!D$203</f>
        <v>5.5526424072068084</v>
      </c>
      <c r="F8" s="74">
        <f>D8*(E8/100)</f>
        <v>472.24840540967813</v>
      </c>
    </row>
    <row r="9" spans="1:6" x14ac:dyDescent="0.2">
      <c r="B9" s="149" t="str">
        <f>'Table 10'!B9</f>
        <v>2027–31</v>
      </c>
      <c r="C9" s="52">
        <f>'data input'!$D$130</f>
        <v>5713.2619999999997</v>
      </c>
      <c r="D9" s="53">
        <f>'data input'!$E$203</f>
        <v>9828.0920000000006</v>
      </c>
      <c r="E9" s="54">
        <f>'data input'!F$203</f>
        <v>5.7087018889665835</v>
      </c>
      <c r="F9" s="49">
        <f t="shared" ref="F9:F12" si="0">D9*(E9/100)</f>
        <v>561.0564736533737</v>
      </c>
    </row>
    <row r="10" spans="1:6" x14ac:dyDescent="0.2">
      <c r="B10" s="149" t="str">
        <f>'Table 10'!B10</f>
        <v>2032–36</v>
      </c>
      <c r="C10" s="52">
        <f>'data input'!$E$130</f>
        <v>5096.4620000000004</v>
      </c>
      <c r="D10" s="53">
        <f>'data input'!$G$203</f>
        <v>11699.91</v>
      </c>
      <c r="E10" s="54">
        <f>'data input'!H$203</f>
        <v>5.4391268686580521</v>
      </c>
      <c r="F10" s="49">
        <f t="shared" si="0"/>
        <v>636.37294841881032</v>
      </c>
    </row>
    <row r="11" spans="1:6" x14ac:dyDescent="0.2">
      <c r="B11" s="149" t="str">
        <f>'Table 10'!B11</f>
        <v>2037–41</v>
      </c>
      <c r="C11" s="52">
        <f>'data input'!$F$130</f>
        <v>4521.3419999999996</v>
      </c>
      <c r="D11" s="53">
        <f>'data input'!$I$203</f>
        <v>12974.012000000001</v>
      </c>
      <c r="E11" s="54">
        <f>'data input'!J$203</f>
        <v>5.0321394628577725</v>
      </c>
      <c r="F11" s="49">
        <f t="shared" si="0"/>
        <v>652.87037776790294</v>
      </c>
    </row>
    <row r="12" spans="1:6" x14ac:dyDescent="0.2">
      <c r="B12" s="149" t="str">
        <f>'Table 10'!B12</f>
        <v>2042–46</v>
      </c>
      <c r="C12" s="52">
        <f>'data input'!$G$130</f>
        <v>4107.143</v>
      </c>
      <c r="D12" s="53">
        <f>'data input'!$K$203</f>
        <v>10811.793</v>
      </c>
      <c r="E12" s="54">
        <f>'data input'!L$203</f>
        <v>5.0702090659271226</v>
      </c>
      <c r="F12" s="49">
        <f t="shared" si="0"/>
        <v>548.18050887527397</v>
      </c>
    </row>
    <row r="13" spans="1:6" x14ac:dyDescent="0.2">
      <c r="A13" s="70"/>
      <c r="B13" s="113"/>
      <c r="C13" s="55"/>
      <c r="D13" s="55"/>
      <c r="E13" s="55"/>
      <c r="F13" s="48"/>
    </row>
    <row r="14" spans="1:6" x14ac:dyDescent="0.2">
      <c r="A14" s="70" t="s">
        <v>1</v>
      </c>
      <c r="B14" s="149" t="str">
        <f>B8</f>
        <v>2022–26</v>
      </c>
      <c r="C14" s="52">
        <f>'data input'!$C$94</f>
        <v>1107.2090000000001</v>
      </c>
      <c r="D14" s="53">
        <f>'data input'!$C$167</f>
        <v>2569.7829999999999</v>
      </c>
      <c r="E14" s="54">
        <f>'data input'!D$167</f>
        <v>6.4818879522708501</v>
      </c>
      <c r="F14" s="49">
        <f>D14*(E14/100)</f>
        <v>166.5704546765044</v>
      </c>
    </row>
    <row r="15" spans="1:6" x14ac:dyDescent="0.2">
      <c r="B15" s="149" t="str">
        <f t="shared" ref="B15:B18" si="1">B9</f>
        <v>2027–31</v>
      </c>
      <c r="C15" s="52">
        <f>'data input'!$D$94</f>
        <v>1158.44</v>
      </c>
      <c r="D15" s="53">
        <f>'data input'!$E$167</f>
        <v>2615.7550000000001</v>
      </c>
      <c r="E15" s="54">
        <f>'data input'!F$167</f>
        <v>7.6900699945370254</v>
      </c>
      <c r="F15" s="49">
        <f t="shared" ref="F15:F18" si="2">D15*(E15/100)</f>
        <v>201.15339038560199</v>
      </c>
    </row>
    <row r="16" spans="1:6" x14ac:dyDescent="0.2">
      <c r="B16" s="149" t="str">
        <f t="shared" si="1"/>
        <v>2032–36</v>
      </c>
      <c r="C16" s="52">
        <f>'data input'!$E$94</f>
        <v>1096.557</v>
      </c>
      <c r="D16" s="53">
        <f>'data input'!$G$167</f>
        <v>2318.6860000000001</v>
      </c>
      <c r="E16" s="54">
        <f>'data input'!H$167</f>
        <v>8.299489638702358</v>
      </c>
      <c r="F16" s="49">
        <f t="shared" si="2"/>
        <v>192.43910432404218</v>
      </c>
    </row>
    <row r="17" spans="1:6" x14ac:dyDescent="0.2">
      <c r="B17" s="149" t="str">
        <f t="shared" si="1"/>
        <v>2037–41</v>
      </c>
      <c r="C17" s="52">
        <f>'data input'!$F$94</f>
        <v>1006.353</v>
      </c>
      <c r="D17" s="53">
        <f>'data input'!$I$167</f>
        <v>2494.6689999999999</v>
      </c>
      <c r="E17" s="54">
        <f>'data input'!J$167</f>
        <v>7.8205900216732038</v>
      </c>
      <c r="F17" s="49">
        <f t="shared" si="2"/>
        <v>195.0978348877747</v>
      </c>
    </row>
    <row r="18" spans="1:6" x14ac:dyDescent="0.2">
      <c r="B18" s="149" t="str">
        <f t="shared" si="1"/>
        <v>2042–46</v>
      </c>
      <c r="C18" s="52">
        <f>'data input'!$G$94</f>
        <v>1039.481</v>
      </c>
      <c r="D18" s="53">
        <f>'data input'!$K$167</f>
        <v>2056.6559999999999</v>
      </c>
      <c r="E18" s="54">
        <f>'data input'!L$167</f>
        <v>7.7915930471697994</v>
      </c>
      <c r="F18" s="49">
        <f t="shared" si="2"/>
        <v>160.24626590020051</v>
      </c>
    </row>
    <row r="19" spans="1:6" x14ac:dyDescent="0.2">
      <c r="B19" s="113"/>
      <c r="C19" s="52"/>
      <c r="D19" s="53"/>
      <c r="E19" s="54"/>
      <c r="F19" s="48"/>
    </row>
    <row r="20" spans="1:6" x14ac:dyDescent="0.2">
      <c r="A20" s="46" t="s">
        <v>2</v>
      </c>
      <c r="B20" s="149" t="str">
        <f>B8</f>
        <v>2022–26</v>
      </c>
      <c r="C20" s="52">
        <f>'data input'!$C$106</f>
        <v>3673.7249999999999</v>
      </c>
      <c r="D20" s="53">
        <f>'data input'!$C$179</f>
        <v>5092.0360000000001</v>
      </c>
      <c r="E20" s="54">
        <f>'data input'!D$179</f>
        <v>8.2936119008897773</v>
      </c>
      <c r="F20" s="49">
        <f>D20*(E20/100)</f>
        <v>422.31370369359178</v>
      </c>
    </row>
    <row r="21" spans="1:6" x14ac:dyDescent="0.2">
      <c r="B21" s="149" t="str">
        <f t="shared" ref="B21:B24" si="3">B9</f>
        <v>2027–31</v>
      </c>
      <c r="C21" s="52">
        <f>'data input'!$D$106</f>
        <v>3537.88</v>
      </c>
      <c r="D21" s="53">
        <f>'data input'!$E$179</f>
        <v>6529.4849999999997</v>
      </c>
      <c r="E21" s="54">
        <f>'data input'!F$179</f>
        <v>7.8498252756186169</v>
      </c>
      <c r="F21" s="49">
        <f t="shared" ref="F21:F24" si="4">D21*(E21/100)</f>
        <v>512.55316389772622</v>
      </c>
    </row>
    <row r="22" spans="1:6" x14ac:dyDescent="0.2">
      <c r="B22" s="149" t="str">
        <f t="shared" si="3"/>
        <v>2032–36</v>
      </c>
      <c r="C22" s="52">
        <f>'data input'!$E$106</f>
        <v>3201.3589999999999</v>
      </c>
      <c r="D22" s="53">
        <f>'data input'!$G$179</f>
        <v>8607.8220000000001</v>
      </c>
      <c r="E22" s="54">
        <f>'data input'!H$179</f>
        <v>6.9158747600295243</v>
      </c>
      <c r="F22" s="49">
        <f t="shared" si="4"/>
        <v>595.30618908626855</v>
      </c>
    </row>
    <row r="23" spans="1:6" x14ac:dyDescent="0.2">
      <c r="B23" s="149" t="str">
        <f t="shared" si="3"/>
        <v>2037–41</v>
      </c>
      <c r="C23" s="52">
        <f>'data input'!$F$106</f>
        <v>2699.4850000000001</v>
      </c>
      <c r="D23" s="53">
        <f>'data input'!$I$179</f>
        <v>9609.2530000000006</v>
      </c>
      <c r="E23" s="54">
        <f>'data input'!J$179</f>
        <v>6.3387114759455825</v>
      </c>
      <c r="F23" s="49">
        <f t="shared" si="4"/>
        <v>609.10282266364516</v>
      </c>
    </row>
    <row r="24" spans="1:6" x14ac:dyDescent="0.2">
      <c r="B24" s="149" t="str">
        <f t="shared" si="3"/>
        <v>2042–46</v>
      </c>
      <c r="C24" s="52">
        <f>'data input'!$G$106</f>
        <v>2610.2539999999999</v>
      </c>
      <c r="D24" s="53">
        <f>'data input'!$K$179</f>
        <v>7964.8140000000003</v>
      </c>
      <c r="E24" s="54">
        <f>'data input'!L$179</f>
        <v>6.4013403814970387</v>
      </c>
      <c r="F24" s="49">
        <f t="shared" si="4"/>
        <v>509.85485489312964</v>
      </c>
    </row>
    <row r="25" spans="1:6" x14ac:dyDescent="0.2">
      <c r="B25" s="113"/>
      <c r="C25" s="52"/>
      <c r="D25" s="53"/>
      <c r="E25" s="54"/>
      <c r="F25" s="48"/>
    </row>
    <row r="26" spans="1:6" x14ac:dyDescent="0.2">
      <c r="A26" s="46" t="s">
        <v>3</v>
      </c>
      <c r="B26" s="149" t="str">
        <f>B8</f>
        <v>2022–26</v>
      </c>
      <c r="C26" s="52">
        <f>'data input'!$C$118</f>
        <v>1284.393</v>
      </c>
      <c r="D26" s="53">
        <f>'data input'!$C$191</f>
        <v>843.11199999999997</v>
      </c>
      <c r="E26" s="54">
        <f>'data input'!D$191</f>
        <v>15.43</v>
      </c>
      <c r="F26" s="49">
        <f>D26*(E26/100)</f>
        <v>130.09218159999998</v>
      </c>
    </row>
    <row r="27" spans="1:6" x14ac:dyDescent="0.2">
      <c r="B27" s="149" t="str">
        <f t="shared" ref="B27:B30" si="5">B9</f>
        <v>2027–31</v>
      </c>
      <c r="C27" s="52">
        <f>'data input'!$D$118</f>
        <v>1016.942</v>
      </c>
      <c r="D27" s="53">
        <f>'data input'!$E$191</f>
        <v>682.85199999999998</v>
      </c>
      <c r="E27" s="54">
        <f>'data input'!F$191</f>
        <v>15.779999999999998</v>
      </c>
      <c r="F27" s="49">
        <f t="shared" ref="F27:F30" si="6">D27*(E27/100)</f>
        <v>107.75404559999997</v>
      </c>
    </row>
    <row r="28" spans="1:6" x14ac:dyDescent="0.2">
      <c r="B28" s="149" t="str">
        <f t="shared" si="5"/>
        <v>2032–36</v>
      </c>
      <c r="C28" s="52">
        <f>'data input'!$E$118</f>
        <v>798.54600000000005</v>
      </c>
      <c r="D28" s="53">
        <f>'data input'!$G$191</f>
        <v>773.40200000000004</v>
      </c>
      <c r="E28" s="54">
        <f>'data input'!H$191</f>
        <v>15.050000000000002</v>
      </c>
      <c r="F28" s="49">
        <f t="shared" si="6"/>
        <v>116.39700100000002</v>
      </c>
    </row>
    <row r="29" spans="1:6" x14ac:dyDescent="0.2">
      <c r="B29" s="149" t="str">
        <f t="shared" si="5"/>
        <v>2037–41</v>
      </c>
      <c r="C29" s="52">
        <f>'data input'!$F$118</f>
        <v>815.50400000000002</v>
      </c>
      <c r="D29" s="53">
        <f>'data input'!$I$191</f>
        <v>870.09</v>
      </c>
      <c r="E29" s="54">
        <f>'data input'!J$191</f>
        <v>15.06</v>
      </c>
      <c r="F29" s="49">
        <f t="shared" si="6"/>
        <v>131.03555400000002</v>
      </c>
    </row>
    <row r="30" spans="1:6" x14ac:dyDescent="0.2">
      <c r="B30" s="149" t="str">
        <f t="shared" si="5"/>
        <v>2042–46</v>
      </c>
      <c r="C30" s="52">
        <f>'data input'!$G$118</f>
        <v>457.40800000000002</v>
      </c>
      <c r="D30" s="53">
        <f>'data input'!$K$191</f>
        <v>790.32299999999998</v>
      </c>
      <c r="E30" s="54">
        <f>'data input'!L$191</f>
        <v>15.430000000000001</v>
      </c>
      <c r="F30" s="49">
        <f t="shared" si="6"/>
        <v>121.94683890000002</v>
      </c>
    </row>
    <row r="31" spans="1:6" x14ac:dyDescent="0.2">
      <c r="A31" s="71"/>
      <c r="B31" s="61"/>
      <c r="F31" s="44"/>
    </row>
    <row r="32" spans="1:6" x14ac:dyDescent="0.2">
      <c r="A32" s="71" t="s">
        <v>20</v>
      </c>
      <c r="B32" s="149" t="str">
        <f>B8</f>
        <v>2022–26</v>
      </c>
      <c r="C32" s="52">
        <f>'data input'!C$142</f>
        <v>498.13394399999999</v>
      </c>
      <c r="D32" s="53">
        <f>'data input'!C$215</f>
        <v>23.594512864119995</v>
      </c>
      <c r="E32" s="54"/>
      <c r="F32" s="75"/>
    </row>
    <row r="33" spans="2:6" x14ac:dyDescent="0.2">
      <c r="B33" s="149" t="str">
        <f t="shared" ref="B33:B36" si="7">B9</f>
        <v>2027–31</v>
      </c>
      <c r="C33" s="52">
        <f>'data input'!D$142</f>
        <v>628.13559200000009</v>
      </c>
      <c r="D33" s="53">
        <f>'data input'!E$215</f>
        <v>41.771640631049976</v>
      </c>
      <c r="E33" s="54"/>
      <c r="F33" s="75"/>
    </row>
    <row r="34" spans="2:6" x14ac:dyDescent="0.2">
      <c r="B34" s="149" t="str">
        <f t="shared" si="7"/>
        <v>2032–36</v>
      </c>
      <c r="C34" s="52">
        <f>'data input'!E$142</f>
        <v>697.74338399999999</v>
      </c>
      <c r="D34" s="53">
        <f>'data input'!G$215</f>
        <v>42.77361413962997</v>
      </c>
      <c r="E34" s="54"/>
      <c r="F34" s="75"/>
    </row>
    <row r="35" spans="2:6" x14ac:dyDescent="0.2">
      <c r="B35" s="149" t="str">
        <f t="shared" si="7"/>
        <v>2037–41</v>
      </c>
      <c r="C35" s="52">
        <f>'data input'!F$142</f>
        <v>635.28886399999999</v>
      </c>
      <c r="D35" s="53">
        <f>'data input'!I$215</f>
        <v>40.494855860909965</v>
      </c>
      <c r="E35" s="54"/>
      <c r="F35" s="75"/>
    </row>
    <row r="36" spans="2:6" x14ac:dyDescent="0.2">
      <c r="B36" s="149" t="str">
        <f t="shared" si="7"/>
        <v>2042–46</v>
      </c>
      <c r="C36" s="52">
        <f>'data input'!G$142</f>
        <v>533.58365000000003</v>
      </c>
      <c r="D36" s="53">
        <f>'data input'!K$215</f>
        <v>24.735001245789991</v>
      </c>
      <c r="E36" s="54"/>
      <c r="F36" s="75"/>
    </row>
    <row r="38" spans="2:6" x14ac:dyDescent="0.2">
      <c r="B38" s="51"/>
      <c r="C38" s="25"/>
    </row>
    <row r="39" spans="2:6" x14ac:dyDescent="0.2">
      <c r="B39" s="51"/>
      <c r="C39" s="25"/>
    </row>
    <row r="40" spans="2:6" x14ac:dyDescent="0.2">
      <c r="B40" s="51"/>
      <c r="C40" s="25"/>
    </row>
    <row r="41" spans="2:6" x14ac:dyDescent="0.2">
      <c r="B41" s="51"/>
      <c r="C41" s="25"/>
    </row>
    <row r="42" spans="2:6" x14ac:dyDescent="0.2">
      <c r="B42" s="77"/>
      <c r="C42" s="25"/>
    </row>
  </sheetData>
  <pageMargins left="0.75" right="0.75" top="1" bottom="1" header="0.5" footer="0.5"/>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rgb="FF92D050"/>
  </sheetPr>
  <dimension ref="A1:F36"/>
  <sheetViews>
    <sheetView workbookViewId="0">
      <selection activeCell="B1" sqref="B1"/>
    </sheetView>
  </sheetViews>
  <sheetFormatPr defaultRowHeight="12.75" x14ac:dyDescent="0.2"/>
  <cols>
    <col min="1" max="1" width="14.875" customWidth="1"/>
    <col min="2" max="2" width="15.625" customWidth="1"/>
    <col min="3" max="4" width="12.625" customWidth="1"/>
    <col min="5" max="5" width="6.625" customWidth="1"/>
    <col min="6" max="6" width="12.625" customWidth="1"/>
  </cols>
  <sheetData>
    <row r="1" spans="1:6" x14ac:dyDescent="0.2">
      <c r="B1" s="57"/>
    </row>
    <row r="3" spans="1:6" x14ac:dyDescent="0.2">
      <c r="A3" s="68" t="s">
        <v>44</v>
      </c>
      <c r="B3" s="15"/>
    </row>
    <row r="5" spans="1:6" ht="25.5" x14ac:dyDescent="0.2">
      <c r="A5" s="45"/>
      <c r="B5" s="143"/>
      <c r="C5" s="124" t="str">
        <f>'data input'!$C$28</f>
        <v>GB Public Forest Estate</v>
      </c>
      <c r="D5" s="568" t="s">
        <v>8</v>
      </c>
      <c r="E5" s="569"/>
      <c r="F5" s="114"/>
    </row>
    <row r="6" spans="1:6" ht="27.75" x14ac:dyDescent="0.2">
      <c r="B6" s="143" t="s">
        <v>10</v>
      </c>
      <c r="C6" s="115" t="s">
        <v>34</v>
      </c>
      <c r="D6" s="115" t="s">
        <v>34</v>
      </c>
      <c r="E6" s="116" t="s">
        <v>12</v>
      </c>
      <c r="F6" s="117" t="s">
        <v>17</v>
      </c>
    </row>
    <row r="7" spans="1:6" x14ac:dyDescent="0.2">
      <c r="B7" s="113"/>
      <c r="C7" s="72"/>
      <c r="D7" s="73"/>
      <c r="E7" s="73"/>
      <c r="F7" s="55"/>
    </row>
    <row r="8" spans="1:6" x14ac:dyDescent="0.2">
      <c r="A8" s="70" t="s">
        <v>4</v>
      </c>
      <c r="B8" s="149" t="str">
        <f>'data for Figure 2'!B8</f>
        <v>2022–26</v>
      </c>
      <c r="C8" s="52">
        <f>'data input'!C257</f>
        <v>119085.05499999999</v>
      </c>
      <c r="D8" s="53">
        <f>'data input'!E257</f>
        <v>280450.99599999998</v>
      </c>
      <c r="E8" s="54">
        <f>'data input'!F257</f>
        <v>1.4753546525984997</v>
      </c>
      <c r="F8" s="74">
        <f>D8*(E8/100)</f>
        <v>4137.6468177448323</v>
      </c>
    </row>
    <row r="9" spans="1:6" x14ac:dyDescent="0.2">
      <c r="B9" s="149" t="str">
        <f>'data for Figure 2'!B9</f>
        <v>2027–31</v>
      </c>
      <c r="C9" s="52">
        <f>'data input'!C258</f>
        <v>112606.59299999999</v>
      </c>
      <c r="D9" s="53">
        <f>'data input'!E258</f>
        <v>278748.01400000002</v>
      </c>
      <c r="E9" s="54">
        <f>'data input'!F258</f>
        <v>1.5038179507916429</v>
      </c>
      <c r="F9" s="49">
        <f t="shared" ref="F9:F12" si="0">D9*(E9/100)</f>
        <v>4191.8626720072025</v>
      </c>
    </row>
    <row r="10" spans="1:6" x14ac:dyDescent="0.2">
      <c r="B10" s="149" t="str">
        <f>'data for Figure 2'!B10</f>
        <v>2032–36</v>
      </c>
      <c r="C10" s="52">
        <f>'data input'!C259</f>
        <v>107767.605</v>
      </c>
      <c r="D10" s="53">
        <f>'data input'!E259</f>
        <v>268582.72600000002</v>
      </c>
      <c r="E10" s="54">
        <f>'data input'!F259</f>
        <v>1.6342357219221879</v>
      </c>
      <c r="F10" s="49">
        <f t="shared" si="0"/>
        <v>4389.2748512043918</v>
      </c>
    </row>
    <row r="11" spans="1:6" x14ac:dyDescent="0.2">
      <c r="B11" s="149" t="str">
        <f>'data for Figure 2'!B11</f>
        <v>2037–41</v>
      </c>
      <c r="C11" s="52">
        <f>'data input'!C260</f>
        <v>106350.15300000001</v>
      </c>
      <c r="D11" s="53">
        <f>'data input'!E260</f>
        <v>253661.57399999999</v>
      </c>
      <c r="E11" s="54">
        <f>'data input'!F260</f>
        <v>1.7374610274720645</v>
      </c>
      <c r="F11" s="49">
        <f t="shared" si="0"/>
        <v>4407.2709899222109</v>
      </c>
    </row>
    <row r="12" spans="1:6" x14ac:dyDescent="0.2">
      <c r="B12" s="149" t="str">
        <f>'data for Figure 2'!B12</f>
        <v>2042–46</v>
      </c>
      <c r="C12" s="52">
        <f>'data input'!C261</f>
        <v>107783.18</v>
      </c>
      <c r="D12" s="53">
        <f>'data input'!E261</f>
        <v>240132.041</v>
      </c>
      <c r="E12" s="54">
        <f>'data input'!F261</f>
        <v>1.8185725877815468</v>
      </c>
      <c r="F12" s="49">
        <f t="shared" si="0"/>
        <v>4366.9754721063455</v>
      </c>
    </row>
    <row r="13" spans="1:6" x14ac:dyDescent="0.2">
      <c r="A13" s="70"/>
      <c r="B13" s="149"/>
      <c r="C13" s="55"/>
      <c r="D13" s="55"/>
      <c r="E13" s="55"/>
      <c r="F13" s="48"/>
    </row>
    <row r="14" spans="1:6" x14ac:dyDescent="0.2">
      <c r="A14" s="70" t="s">
        <v>1</v>
      </c>
      <c r="B14" s="149" t="str">
        <f>'data for Figure 2'!B14</f>
        <v>2022–26</v>
      </c>
      <c r="C14" s="52">
        <f>'data input'!C239</f>
        <v>26107.323</v>
      </c>
      <c r="D14" s="53">
        <f>'data input'!E239</f>
        <v>64288.188000000002</v>
      </c>
      <c r="E14" s="54">
        <f>'data input'!F239</f>
        <v>2.9137395915621509</v>
      </c>
      <c r="F14" s="49">
        <f>D14*(E14/100)</f>
        <v>1873.1903864539079</v>
      </c>
    </row>
    <row r="15" spans="1:6" x14ac:dyDescent="0.2">
      <c r="B15" s="149" t="str">
        <f>'data for Figure 2'!B15</f>
        <v>2027–31</v>
      </c>
      <c r="C15" s="52">
        <f>'data input'!C240</f>
        <v>25984.607</v>
      </c>
      <c r="D15" s="53">
        <f>'data input'!E240</f>
        <v>60880.436999999998</v>
      </c>
      <c r="E15" s="54">
        <f>'data input'!F240</f>
        <v>3.0308522951791184</v>
      </c>
      <c r="F15" s="49">
        <f t="shared" ref="F15:F18" si="1">D15*(E15/100)</f>
        <v>1845.1961221295771</v>
      </c>
    </row>
    <row r="16" spans="1:6" x14ac:dyDescent="0.2">
      <c r="B16" s="149" t="str">
        <f>'data for Figure 2'!B16</f>
        <v>2032–36</v>
      </c>
      <c r="C16" s="52">
        <f>'data input'!C241</f>
        <v>25598.757000000001</v>
      </c>
      <c r="D16" s="53">
        <f>'data input'!E241</f>
        <v>57183.998</v>
      </c>
      <c r="E16" s="54">
        <f>'data input'!F241</f>
        <v>3.2480805535721675</v>
      </c>
      <c r="F16" s="49">
        <f t="shared" si="1"/>
        <v>1857.3823187930973</v>
      </c>
    </row>
    <row r="17" spans="1:6" x14ac:dyDescent="0.2">
      <c r="B17" s="149" t="str">
        <f>'data for Figure 2'!B17</f>
        <v>2037–41</v>
      </c>
      <c r="C17" s="52">
        <f>'data input'!C242</f>
        <v>25536.348000000002</v>
      </c>
      <c r="D17" s="53">
        <f>'data input'!E242</f>
        <v>53419.654000000002</v>
      </c>
      <c r="E17" s="54">
        <f>'data input'!F242</f>
        <v>3.3996458328287473</v>
      </c>
      <c r="F17" s="49">
        <f t="shared" si="1"/>
        <v>1816.0790411225353</v>
      </c>
    </row>
    <row r="18" spans="1:6" x14ac:dyDescent="0.2">
      <c r="B18" s="149" t="str">
        <f>'data for Figure 2'!B18</f>
        <v>2042–46</v>
      </c>
      <c r="C18" s="52">
        <f>'data input'!C243</f>
        <v>25510.934000000001</v>
      </c>
      <c r="D18" s="53">
        <f>'data input'!E243</f>
        <v>51008.98</v>
      </c>
      <c r="E18" s="54">
        <f>'data input'!F243</f>
        <v>3.5037117242972431</v>
      </c>
      <c r="F18" s="49">
        <f t="shared" si="1"/>
        <v>1787.2076127044361</v>
      </c>
    </row>
    <row r="19" spans="1:6" x14ac:dyDescent="0.2">
      <c r="B19" s="149"/>
      <c r="C19" s="52"/>
      <c r="D19" s="53"/>
      <c r="E19" s="54"/>
      <c r="F19" s="48"/>
    </row>
    <row r="20" spans="1:6" x14ac:dyDescent="0.2">
      <c r="A20" s="46" t="s">
        <v>2</v>
      </c>
      <c r="B20" s="149" t="str">
        <f>'data for Figure 2'!B20</f>
        <v>2022–26</v>
      </c>
      <c r="C20" s="52">
        <f>'data input'!C245</f>
        <v>74166.104000000007</v>
      </c>
      <c r="D20" s="53">
        <f>'data input'!E245</f>
        <v>196335.52600000001</v>
      </c>
      <c r="E20" s="54">
        <f>'data input'!F245</f>
        <v>1.796074905040997</v>
      </c>
      <c r="F20" s="49">
        <f>D20*(E20/100)</f>
        <v>3526.3331121662422</v>
      </c>
    </row>
    <row r="21" spans="1:6" x14ac:dyDescent="0.2">
      <c r="B21" s="149" t="str">
        <f>'data for Figure 2'!B21</f>
        <v>2027–31</v>
      </c>
      <c r="C21" s="52">
        <f>'data input'!C246</f>
        <v>68914.379000000001</v>
      </c>
      <c r="D21" s="53">
        <f>'data input'!E246</f>
        <v>198778.473</v>
      </c>
      <c r="E21" s="54">
        <f>'data input'!F246</f>
        <v>1.8141140233263366</v>
      </c>
      <c r="F21" s="49">
        <f t="shared" ref="F21:F24" si="2">D21*(E21/100)</f>
        <v>3606.0681540469559</v>
      </c>
    </row>
    <row r="22" spans="1:6" x14ac:dyDescent="0.2">
      <c r="B22" s="149" t="str">
        <f>'data for Figure 2'!B22</f>
        <v>2032–36</v>
      </c>
      <c r="C22" s="52">
        <f>'data input'!C247</f>
        <v>65699.081999999995</v>
      </c>
      <c r="D22" s="53">
        <f>'data input'!E247</f>
        <v>192534.916</v>
      </c>
      <c r="E22" s="54">
        <f>'data input'!F247</f>
        <v>1.9861302467045279</v>
      </c>
      <c r="F22" s="49">
        <f t="shared" si="2"/>
        <v>3823.9942021431552</v>
      </c>
    </row>
    <row r="23" spans="1:6" x14ac:dyDescent="0.2">
      <c r="B23" s="149" t="str">
        <f>'data for Figure 2'!B23</f>
        <v>2037–41</v>
      </c>
      <c r="C23" s="52">
        <f>'data input'!C248</f>
        <v>65158.703000000001</v>
      </c>
      <c r="D23" s="53">
        <f>'data input'!E248</f>
        <v>182363.87400000001</v>
      </c>
      <c r="E23" s="54">
        <f>'data input'!F248</f>
        <v>2.1241720526945809</v>
      </c>
      <c r="F23" s="49">
        <f t="shared" si="2"/>
        <v>3873.7224457191592</v>
      </c>
    </row>
    <row r="24" spans="1:6" x14ac:dyDescent="0.2">
      <c r="B24" s="149" t="str">
        <f>'data for Figure 2'!B24</f>
        <v>2042–46</v>
      </c>
      <c r="C24" s="52">
        <f>'data input'!C249</f>
        <v>65577.790999999997</v>
      </c>
      <c r="D24" s="53">
        <f>'data input'!E249</f>
        <v>171933.459</v>
      </c>
      <c r="E24" s="54">
        <f>'data input'!F249</f>
        <v>2.2421965645022155</v>
      </c>
      <c r="F24" s="49">
        <f t="shared" si="2"/>
        <v>3855.0861109278253</v>
      </c>
    </row>
    <row r="25" spans="1:6" x14ac:dyDescent="0.2">
      <c r="B25" s="149"/>
      <c r="C25" s="52"/>
      <c r="D25" s="53"/>
      <c r="E25" s="54"/>
      <c r="F25" s="48"/>
    </row>
    <row r="26" spans="1:6" x14ac:dyDescent="0.2">
      <c r="A26" s="46" t="s">
        <v>3</v>
      </c>
      <c r="B26" s="149" t="str">
        <f>'data for Figure 2'!B26</f>
        <v>2022–26</v>
      </c>
      <c r="C26" s="52">
        <f>'data input'!C251</f>
        <v>18811.628000000001</v>
      </c>
      <c r="D26" s="53">
        <f>'data input'!E251</f>
        <v>19827.281999999999</v>
      </c>
      <c r="E26" s="54">
        <f>'data input'!F251</f>
        <v>5.47</v>
      </c>
      <c r="F26" s="49">
        <f>D26*(E26/100)</f>
        <v>1084.5523254</v>
      </c>
    </row>
    <row r="27" spans="1:6" x14ac:dyDescent="0.2">
      <c r="B27" s="149" t="str">
        <f>'data for Figure 2'!B27</f>
        <v>2027–31</v>
      </c>
      <c r="C27" s="52">
        <f>'data input'!C252</f>
        <v>17707.607</v>
      </c>
      <c r="D27" s="53">
        <f>'data input'!E252</f>
        <v>19089.103999999999</v>
      </c>
      <c r="E27" s="54">
        <f>'data input'!F252</f>
        <v>5.6499999999999995</v>
      </c>
      <c r="F27" s="49">
        <f t="shared" ref="F27:F30" si="3">D27*(E27/100)</f>
        <v>1078.5343759999998</v>
      </c>
    </row>
    <row r="28" spans="1:6" x14ac:dyDescent="0.2">
      <c r="B28" s="149" t="str">
        <f>'data for Figure 2'!B28</f>
        <v>2032–36</v>
      </c>
      <c r="C28" s="52">
        <f>'data input'!C253</f>
        <v>16469.766</v>
      </c>
      <c r="D28" s="53">
        <f>'data input'!E253</f>
        <v>18863.812000000002</v>
      </c>
      <c r="E28" s="54">
        <f>'data input'!F253</f>
        <v>5.7899999999999991</v>
      </c>
      <c r="F28" s="49">
        <f t="shared" si="3"/>
        <v>1092.2147147999999</v>
      </c>
    </row>
    <row r="29" spans="1:6" x14ac:dyDescent="0.2">
      <c r="B29" s="149" t="str">
        <f>'data for Figure 2'!B29</f>
        <v>2037–41</v>
      </c>
      <c r="C29" s="52">
        <f>'data input'!C254</f>
        <v>15655.102000000001</v>
      </c>
      <c r="D29" s="53">
        <f>'data input'!E254</f>
        <v>17878.045999999998</v>
      </c>
      <c r="E29" s="54">
        <f>'data input'!F254</f>
        <v>5.92</v>
      </c>
      <c r="F29" s="49">
        <f t="shared" si="3"/>
        <v>1058.3803232</v>
      </c>
    </row>
    <row r="30" spans="1:6" x14ac:dyDescent="0.2">
      <c r="B30" s="149" t="str">
        <f>'data for Figure 2'!B30</f>
        <v>2042–46</v>
      </c>
      <c r="C30" s="52">
        <f>'data input'!C255</f>
        <v>16694.455000000002</v>
      </c>
      <c r="D30" s="53">
        <f>'data input'!E255</f>
        <v>17189.601999999999</v>
      </c>
      <c r="E30" s="54">
        <f>'data input'!F255</f>
        <v>5.8600000000000012</v>
      </c>
      <c r="F30" s="49">
        <f t="shared" si="3"/>
        <v>1007.3106772000002</v>
      </c>
    </row>
    <row r="31" spans="1:6" x14ac:dyDescent="0.2">
      <c r="A31" s="71"/>
      <c r="F31" s="105"/>
    </row>
    <row r="32" spans="1:6" x14ac:dyDescent="0.2">
      <c r="A32" s="71"/>
      <c r="B32" s="51"/>
      <c r="C32" s="52"/>
      <c r="D32" s="53"/>
      <c r="E32" s="54"/>
      <c r="F32" s="75"/>
    </row>
    <row r="33" spans="2:6" x14ac:dyDescent="0.2">
      <c r="B33" s="51"/>
      <c r="C33" s="52"/>
      <c r="D33" s="53"/>
      <c r="E33" s="54"/>
      <c r="F33" s="75"/>
    </row>
    <row r="34" spans="2:6" x14ac:dyDescent="0.2">
      <c r="B34" s="51"/>
      <c r="C34" s="52"/>
      <c r="D34" s="53"/>
      <c r="E34" s="54"/>
      <c r="F34" s="75"/>
    </row>
    <row r="35" spans="2:6" x14ac:dyDescent="0.2">
      <c r="B35" s="51"/>
      <c r="C35" s="52"/>
      <c r="D35" s="53"/>
      <c r="E35" s="54"/>
      <c r="F35" s="75"/>
    </row>
    <row r="36" spans="2:6" x14ac:dyDescent="0.2">
      <c r="B36" s="51"/>
      <c r="C36" s="52"/>
      <c r="D36" s="53"/>
      <c r="E36" s="54"/>
      <c r="F36" s="75"/>
    </row>
  </sheetData>
  <mergeCells count="1">
    <mergeCell ref="D5:E5"/>
  </mergeCells>
  <pageMargins left="0.75" right="0.75" top="1" bottom="1" header="0.5" footer="0.5"/>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rgb="FF92D050"/>
  </sheetPr>
  <dimension ref="A1:F30"/>
  <sheetViews>
    <sheetView workbookViewId="0">
      <selection activeCell="B1" sqref="B1"/>
    </sheetView>
  </sheetViews>
  <sheetFormatPr defaultRowHeight="12.75" x14ac:dyDescent="0.2"/>
  <cols>
    <col min="1" max="1" width="12.875" customWidth="1"/>
    <col min="2" max="2" width="15.625" customWidth="1"/>
    <col min="3" max="4" width="12.625" customWidth="1"/>
    <col min="5" max="5" width="6.625" customWidth="1"/>
    <col min="6" max="6" width="12.625" customWidth="1"/>
  </cols>
  <sheetData>
    <row r="1" spans="1:6" x14ac:dyDescent="0.2">
      <c r="B1" s="57"/>
    </row>
    <row r="3" spans="1:6" x14ac:dyDescent="0.2">
      <c r="A3" s="41" t="s">
        <v>33</v>
      </c>
      <c r="B3" s="15"/>
    </row>
    <row r="5" spans="1:6" ht="25.5" x14ac:dyDescent="0.2">
      <c r="A5" s="45"/>
      <c r="B5" s="143"/>
      <c r="C5" s="444" t="str">
        <f>'data input'!$C$28</f>
        <v>GB Public Forest Estate</v>
      </c>
      <c r="D5" s="570" t="s">
        <v>8</v>
      </c>
      <c r="E5" s="570"/>
      <c r="F5" s="114"/>
    </row>
    <row r="6" spans="1:6" ht="27.75" x14ac:dyDescent="0.2">
      <c r="A6" s="45"/>
      <c r="B6" s="143" t="s">
        <v>10</v>
      </c>
      <c r="C6" s="118" t="s">
        <v>34</v>
      </c>
      <c r="D6" s="118" t="s">
        <v>34</v>
      </c>
      <c r="E6" s="119" t="s">
        <v>12</v>
      </c>
      <c r="F6" s="120" t="s">
        <v>17</v>
      </c>
    </row>
    <row r="7" spans="1:6" x14ac:dyDescent="0.2">
      <c r="A7" s="46" t="s">
        <v>4</v>
      </c>
      <c r="B7" s="60"/>
      <c r="C7" s="50"/>
      <c r="D7" s="50"/>
      <c r="E7" s="50"/>
      <c r="F7" s="47"/>
    </row>
    <row r="8" spans="1:6" x14ac:dyDescent="0.2">
      <c r="B8" s="149" t="str">
        <f>'data for Figure 4'!B8</f>
        <v>2022–26</v>
      </c>
      <c r="C8" s="52">
        <f>'data input'!C293</f>
        <v>4830.5820000000003</v>
      </c>
      <c r="D8" s="53">
        <f>'data input'!E293</f>
        <v>8957.1419999999998</v>
      </c>
      <c r="E8" s="54">
        <f>'data input'!F293</f>
        <v>1.498784377680314</v>
      </c>
      <c r="F8" s="49">
        <f>D8*(E8/100)</f>
        <v>134.24824498264203</v>
      </c>
    </row>
    <row r="9" spans="1:6" x14ac:dyDescent="0.2">
      <c r="B9" s="149" t="str">
        <f>'data for Figure 4'!B9</f>
        <v>2027–31</v>
      </c>
      <c r="C9" s="52">
        <f>'data input'!C294</f>
        <v>4630.9049999999997</v>
      </c>
      <c r="D9" s="53">
        <f>'data input'!E294</f>
        <v>8945.4060000000009</v>
      </c>
      <c r="E9" s="54">
        <f>'data input'!F294</f>
        <v>1.5174224952137907</v>
      </c>
      <c r="F9" s="49">
        <f t="shared" ref="F9:F12" si="0">D9*(E9/100)</f>
        <v>135.73960293220415</v>
      </c>
    </row>
    <row r="10" spans="1:6" x14ac:dyDescent="0.2">
      <c r="B10" s="149" t="str">
        <f>'data for Figure 4'!B10</f>
        <v>2032–36</v>
      </c>
      <c r="C10" s="52">
        <f>'data input'!C295</f>
        <v>4502.8320000000003</v>
      </c>
      <c r="D10" s="53">
        <f>'data input'!E295</f>
        <v>8504.8700000000008</v>
      </c>
      <c r="E10" s="54">
        <f>'data input'!F295</f>
        <v>1.5786613036377368</v>
      </c>
      <c r="F10" s="49">
        <f t="shared" si="0"/>
        <v>134.26309161469479</v>
      </c>
    </row>
    <row r="11" spans="1:6" x14ac:dyDescent="0.2">
      <c r="B11" s="149" t="str">
        <f>'data for Figure 4'!B11</f>
        <v>2037–41</v>
      </c>
      <c r="C11" s="52">
        <f>'data input'!C296</f>
        <v>4580.6850000000004</v>
      </c>
      <c r="D11" s="53">
        <f>'data input'!E296</f>
        <v>8042.9579999999996</v>
      </c>
      <c r="E11" s="54">
        <f>'data input'!F296</f>
        <v>1.6176071995766834</v>
      </c>
      <c r="F11" s="49">
        <f t="shared" si="0"/>
        <v>130.10346766692882</v>
      </c>
    </row>
    <row r="12" spans="1:6" x14ac:dyDescent="0.2">
      <c r="B12" s="149" t="str">
        <f>'data for Figure 4'!B12</f>
        <v>2042–46</v>
      </c>
      <c r="C12" s="52">
        <f>'data input'!C297</f>
        <v>4680.7550000000001</v>
      </c>
      <c r="D12" s="53">
        <f>'data input'!E297</f>
        <v>7740.3130000000001</v>
      </c>
      <c r="E12" s="54">
        <f>'data input'!F297</f>
        <v>1.6510560772056055</v>
      </c>
      <c r="F12" s="49">
        <f t="shared" si="0"/>
        <v>127.79690818123552</v>
      </c>
    </row>
    <row r="13" spans="1:6" x14ac:dyDescent="0.2">
      <c r="A13" s="46" t="s">
        <v>1</v>
      </c>
      <c r="B13" s="149"/>
      <c r="C13" s="55"/>
      <c r="D13" s="55"/>
      <c r="E13" s="55"/>
      <c r="F13" s="48"/>
    </row>
    <row r="14" spans="1:6" x14ac:dyDescent="0.2">
      <c r="B14" s="149" t="str">
        <f>'data for Figure 4'!B14</f>
        <v>2022–26</v>
      </c>
      <c r="C14" s="52">
        <f>'data input'!C275</f>
        <v>1193.1079999999999</v>
      </c>
      <c r="D14" s="53">
        <f>'data input'!E275</f>
        <v>2073.7600000000002</v>
      </c>
      <c r="E14" s="54">
        <f>'data input'!F275</f>
        <v>3.1313589316841672</v>
      </c>
      <c r="F14" s="49">
        <f>D14*(E14/100)</f>
        <v>64.936868981693593</v>
      </c>
    </row>
    <row r="15" spans="1:6" x14ac:dyDescent="0.2">
      <c r="B15" s="149" t="str">
        <f>'data for Figure 4'!B15</f>
        <v>2027–31</v>
      </c>
      <c r="C15" s="52">
        <f>'data input'!C276</f>
        <v>1118.5160000000001</v>
      </c>
      <c r="D15" s="53">
        <f>'data input'!E276</f>
        <v>1913.183</v>
      </c>
      <c r="E15" s="54">
        <f>'data input'!F276</f>
        <v>3.1444591257563785</v>
      </c>
      <c r="F15" s="49">
        <f t="shared" ref="F15:F18" si="1">D15*(E15/100)</f>
        <v>60.159257435919649</v>
      </c>
    </row>
    <row r="16" spans="1:6" x14ac:dyDescent="0.2">
      <c r="B16" s="149" t="str">
        <f>'data for Figure 4'!B16</f>
        <v>2032–36</v>
      </c>
      <c r="C16" s="52">
        <f>'data input'!C277</f>
        <v>1071.8689999999999</v>
      </c>
      <c r="D16" s="53">
        <f>'data input'!E277</f>
        <v>1738.4010000000001</v>
      </c>
      <c r="E16" s="54">
        <f>'data input'!F277</f>
        <v>3.189897891001761</v>
      </c>
      <c r="F16" s="49">
        <f t="shared" si="1"/>
        <v>55.45321683615353</v>
      </c>
    </row>
    <row r="17" spans="1:6" x14ac:dyDescent="0.2">
      <c r="B17" s="149" t="str">
        <f>'data for Figure 4'!B17</f>
        <v>2037–41</v>
      </c>
      <c r="C17" s="52">
        <f>'data input'!C278</f>
        <v>1048.723</v>
      </c>
      <c r="D17" s="53">
        <f>'data input'!E278</f>
        <v>1660.3610000000001</v>
      </c>
      <c r="E17" s="54">
        <f>'data input'!F278</f>
        <v>3.1106737780446267</v>
      </c>
      <c r="F17" s="49">
        <f t="shared" si="1"/>
        <v>51.64841424787955</v>
      </c>
    </row>
    <row r="18" spans="1:6" x14ac:dyDescent="0.2">
      <c r="B18" s="149" t="str">
        <f>'data for Figure 4'!B18</f>
        <v>2042–46</v>
      </c>
      <c r="C18" s="52">
        <f>'data input'!C279</f>
        <v>1051.6569999999999</v>
      </c>
      <c r="D18" s="53">
        <f>'data input'!E279</f>
        <v>1670.5050000000001</v>
      </c>
      <c r="E18" s="54">
        <f>'data input'!F279</f>
        <v>2.9810232689133649</v>
      </c>
      <c r="F18" s="49">
        <f t="shared" si="1"/>
        <v>49.798142758361209</v>
      </c>
    </row>
    <row r="19" spans="1:6" x14ac:dyDescent="0.2">
      <c r="A19" s="46" t="s">
        <v>2</v>
      </c>
      <c r="B19" s="149"/>
      <c r="C19" s="52"/>
      <c r="D19" s="53"/>
      <c r="E19" s="54"/>
      <c r="F19" s="48"/>
    </row>
    <row r="20" spans="1:6" x14ac:dyDescent="0.2">
      <c r="B20" s="149" t="str">
        <f>'data for Figure 4'!B20</f>
        <v>2022–26</v>
      </c>
      <c r="C20" s="52">
        <f>'data input'!C281</f>
        <v>2914.5610000000001</v>
      </c>
      <c r="D20" s="53">
        <f>'data input'!E281</f>
        <v>6157.3890000000001</v>
      </c>
      <c r="E20" s="54">
        <f>'data input'!F281</f>
        <v>1.8062658134029304</v>
      </c>
      <c r="F20" s="49">
        <f>D20*(E20/100)</f>
        <v>111.21881250523256</v>
      </c>
    </row>
    <row r="21" spans="1:6" x14ac:dyDescent="0.2">
      <c r="B21" s="149" t="str">
        <f>'data for Figure 4'!B21</f>
        <v>2027–31</v>
      </c>
      <c r="C21" s="52">
        <f>'data input'!C282</f>
        <v>2726.1970000000001</v>
      </c>
      <c r="D21" s="53">
        <f>'data input'!E282</f>
        <v>6317.8969999999999</v>
      </c>
      <c r="E21" s="54">
        <f>'data input'!F282</f>
        <v>1.8452376334026095</v>
      </c>
      <c r="F21" s="49">
        <f t="shared" ref="F21:F24" si="2">D21*(E21/100)</f>
        <v>116.58021308361445</v>
      </c>
    </row>
    <row r="22" spans="1:6" x14ac:dyDescent="0.2">
      <c r="B22" s="149" t="str">
        <f>'data for Figure 4'!B22</f>
        <v>2032–36</v>
      </c>
      <c r="C22" s="52">
        <f>'data input'!C283</f>
        <v>2690.848</v>
      </c>
      <c r="D22" s="53">
        <f>'data input'!E283</f>
        <v>6083.7910000000002</v>
      </c>
      <c r="E22" s="54">
        <f>'data input'!F283</f>
        <v>1.9421599930390727</v>
      </c>
      <c r="F22" s="49">
        <f t="shared" si="2"/>
        <v>118.15695486211173</v>
      </c>
    </row>
    <row r="23" spans="1:6" x14ac:dyDescent="0.2">
      <c r="B23" s="149" t="str">
        <f>'data for Figure 4'!B23</f>
        <v>2037–41</v>
      </c>
      <c r="C23" s="52">
        <f>'data input'!C284</f>
        <v>2820.1320000000001</v>
      </c>
      <c r="D23" s="53">
        <f>'data input'!E284</f>
        <v>5723.1229999999996</v>
      </c>
      <c r="E23" s="54">
        <f>'data input'!F284</f>
        <v>2.0298628408032706</v>
      </c>
      <c r="F23" s="49">
        <f t="shared" si="2"/>
        <v>116.17154711046537</v>
      </c>
    </row>
    <row r="24" spans="1:6" x14ac:dyDescent="0.2">
      <c r="B24" s="149" t="str">
        <f>'data for Figure 4'!B24</f>
        <v>2042–46</v>
      </c>
      <c r="C24" s="52">
        <f>'data input'!C285</f>
        <v>2889.13</v>
      </c>
      <c r="D24" s="53">
        <f>'data input'!E285</f>
        <v>5418.7849999999999</v>
      </c>
      <c r="E24" s="54">
        <f>'data input'!F285</f>
        <v>2.1178832688960623</v>
      </c>
      <c r="F24" s="49">
        <f t="shared" si="2"/>
        <v>114.76354089244948</v>
      </c>
    </row>
    <row r="25" spans="1:6" x14ac:dyDescent="0.2">
      <c r="A25" s="46" t="s">
        <v>3</v>
      </c>
      <c r="B25" s="149"/>
      <c r="C25" s="52"/>
      <c r="D25" s="53"/>
      <c r="E25" s="54"/>
      <c r="F25" s="48"/>
    </row>
    <row r="26" spans="1:6" x14ac:dyDescent="0.2">
      <c r="B26" s="149" t="str">
        <f>'data for Figure 4'!B26</f>
        <v>2022–26</v>
      </c>
      <c r="C26" s="52">
        <f>'data input'!C287</f>
        <v>722.91300000000001</v>
      </c>
      <c r="D26" s="53">
        <f>'data input'!E287</f>
        <v>725.99300000000005</v>
      </c>
      <c r="E26" s="54">
        <f>'data input'!F287</f>
        <v>4.88</v>
      </c>
      <c r="F26" s="49">
        <f>D26*(E26/100)</f>
        <v>35.428458399999997</v>
      </c>
    </row>
    <row r="27" spans="1:6" x14ac:dyDescent="0.2">
      <c r="B27" s="149" t="str">
        <f>'data for Figure 4'!B27</f>
        <v>2027–31</v>
      </c>
      <c r="C27" s="52">
        <f>'data input'!C288</f>
        <v>786.19200000000001</v>
      </c>
      <c r="D27" s="53">
        <f>'data input'!E288</f>
        <v>714.32600000000002</v>
      </c>
      <c r="E27" s="54">
        <f>'data input'!F288</f>
        <v>4.6100000000000003</v>
      </c>
      <c r="F27" s="49">
        <f t="shared" ref="F27:F30" si="3">D27*(E27/100)</f>
        <v>32.930428599999999</v>
      </c>
    </row>
    <row r="28" spans="1:6" x14ac:dyDescent="0.2">
      <c r="B28" s="149" t="str">
        <f>'data for Figure 4'!B28</f>
        <v>2032–36</v>
      </c>
      <c r="C28" s="52">
        <f>'data input'!C289</f>
        <v>740.11500000000001</v>
      </c>
      <c r="D28" s="53">
        <f>'data input'!E289</f>
        <v>682.678</v>
      </c>
      <c r="E28" s="54">
        <f>'data input'!F289</f>
        <v>4.1900000000000004</v>
      </c>
      <c r="F28" s="49">
        <f t="shared" si="3"/>
        <v>28.604208200000006</v>
      </c>
    </row>
    <row r="29" spans="1:6" x14ac:dyDescent="0.2">
      <c r="B29" s="149" t="str">
        <f>'data for Figure 4'!B29</f>
        <v>2037–41</v>
      </c>
      <c r="C29" s="52">
        <f>'data input'!C290</f>
        <v>711.83</v>
      </c>
      <c r="D29" s="53">
        <f>'data input'!E290</f>
        <v>659.47400000000005</v>
      </c>
      <c r="E29" s="54">
        <f>'data input'!F290</f>
        <v>4.01</v>
      </c>
      <c r="F29" s="49">
        <f t="shared" si="3"/>
        <v>26.444907399999998</v>
      </c>
    </row>
    <row r="30" spans="1:6" x14ac:dyDescent="0.2">
      <c r="B30" s="149" t="str">
        <f>'data for Figure 4'!B30</f>
        <v>2042–46</v>
      </c>
      <c r="C30" s="52">
        <f>'data input'!C291</f>
        <v>739.96799999999996</v>
      </c>
      <c r="D30" s="53">
        <f>'data input'!E291</f>
        <v>651.02300000000002</v>
      </c>
      <c r="E30" s="54">
        <f>'data input'!F291</f>
        <v>3.7800000000000002</v>
      </c>
      <c r="F30" s="49">
        <f t="shared" si="3"/>
        <v>24.6086694</v>
      </c>
    </row>
  </sheetData>
  <mergeCells count="1">
    <mergeCell ref="D5:E5"/>
  </mergeCells>
  <phoneticPr fontId="12" type="noConversion"/>
  <pageMargins left="0.75" right="0.75" top="1" bottom="1" header="0.5" footer="0.5"/>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tabColor rgb="FF92D050"/>
  </sheetPr>
  <dimension ref="A1:M56"/>
  <sheetViews>
    <sheetView workbookViewId="0">
      <selection activeCell="B1" sqref="B1"/>
    </sheetView>
  </sheetViews>
  <sheetFormatPr defaultRowHeight="12.75" x14ac:dyDescent="0.2"/>
  <cols>
    <col min="11" max="11" width="9.875" customWidth="1"/>
  </cols>
  <sheetData>
    <row r="1" spans="1:10" x14ac:dyDescent="0.2">
      <c r="B1" s="57"/>
    </row>
    <row r="3" spans="1:10" x14ac:dyDescent="0.2">
      <c r="B3" s="15" t="s">
        <v>18</v>
      </c>
      <c r="I3" s="62"/>
    </row>
    <row r="4" spans="1:10" x14ac:dyDescent="0.2">
      <c r="B4" s="61"/>
      <c r="C4" s="61"/>
      <c r="D4" s="145" t="s">
        <v>125</v>
      </c>
      <c r="E4" s="144"/>
      <c r="F4" s="145" t="s">
        <v>126</v>
      </c>
      <c r="G4" s="144"/>
    </row>
    <row r="5" spans="1:10" x14ac:dyDescent="0.2">
      <c r="B5" s="61"/>
      <c r="C5" s="41" t="s">
        <v>29</v>
      </c>
      <c r="D5" s="42" t="s">
        <v>30</v>
      </c>
      <c r="E5" s="42" t="s">
        <v>31</v>
      </c>
      <c r="F5" s="41" t="s">
        <v>30</v>
      </c>
      <c r="G5" s="41" t="s">
        <v>31</v>
      </c>
    </row>
    <row r="6" spans="1:10" x14ac:dyDescent="0.2">
      <c r="A6" s="41" t="s">
        <v>19</v>
      </c>
      <c r="B6" s="150" t="str">
        <f>'data for Figure 5'!B8</f>
        <v>2022–26</v>
      </c>
      <c r="C6" s="25">
        <f>'data input'!L257</f>
        <v>121847.30100000001</v>
      </c>
      <c r="D6" s="43">
        <f>F6*5</f>
        <v>24152.910000000003</v>
      </c>
      <c r="E6" s="43">
        <f>G6*5</f>
        <v>30326.635000000002</v>
      </c>
      <c r="F6" s="25">
        <f>'data input'!C293</f>
        <v>4830.5820000000003</v>
      </c>
      <c r="G6" s="25">
        <f>'data input'!$C$130</f>
        <v>6065.3270000000002</v>
      </c>
      <c r="I6" s="25"/>
    </row>
    <row r="7" spans="1:10" x14ac:dyDescent="0.2">
      <c r="B7" s="150" t="str">
        <f>'data for Figure 5'!B9</f>
        <v>2027–31</v>
      </c>
      <c r="C7" s="25">
        <f>'data input'!L258</f>
        <v>115218.398</v>
      </c>
      <c r="D7" s="43">
        <f t="shared" ref="D7:E10" si="0">F7*5</f>
        <v>23154.524999999998</v>
      </c>
      <c r="E7" s="43">
        <f t="shared" si="0"/>
        <v>28566.309999999998</v>
      </c>
      <c r="F7" s="25">
        <f>'data input'!C294</f>
        <v>4630.9049999999997</v>
      </c>
      <c r="G7" s="25">
        <f>'data input'!$D$130</f>
        <v>5713.2619999999997</v>
      </c>
      <c r="I7" s="25"/>
      <c r="J7" s="63"/>
    </row>
    <row r="8" spans="1:10" x14ac:dyDescent="0.2">
      <c r="B8" s="150" t="str">
        <f>'data for Figure 5'!B10</f>
        <v>2032–36</v>
      </c>
      <c r="C8" s="25">
        <f>'data input'!L259</f>
        <v>109389.43700000001</v>
      </c>
      <c r="D8" s="43">
        <f t="shared" si="0"/>
        <v>22514.160000000003</v>
      </c>
      <c r="E8" s="43">
        <f t="shared" si="0"/>
        <v>25482.31</v>
      </c>
      <c r="F8" s="25">
        <f>'data input'!C295</f>
        <v>4502.8320000000003</v>
      </c>
      <c r="G8" s="25">
        <f>'data input'!$E$130</f>
        <v>5096.4620000000004</v>
      </c>
      <c r="I8" s="25"/>
      <c r="J8" s="63"/>
    </row>
    <row r="9" spans="1:10" x14ac:dyDescent="0.2">
      <c r="B9" s="150" t="str">
        <f>'data for Figure 5'!B11</f>
        <v>2037–41</v>
      </c>
      <c r="C9" s="25">
        <f>'data input'!L260</f>
        <v>106217.925</v>
      </c>
      <c r="D9" s="43">
        <f t="shared" si="0"/>
        <v>22903.425000000003</v>
      </c>
      <c r="E9" s="43">
        <f t="shared" si="0"/>
        <v>22606.71</v>
      </c>
      <c r="F9" s="25">
        <f>'data input'!C296</f>
        <v>4580.6850000000004</v>
      </c>
      <c r="G9" s="25">
        <f>'data input'!$F$130</f>
        <v>4521.3419999999996</v>
      </c>
      <c r="I9" s="25"/>
      <c r="J9" s="63"/>
    </row>
    <row r="10" spans="1:10" x14ac:dyDescent="0.2">
      <c r="B10" s="150" t="str">
        <f>'data for Figure 5'!B12</f>
        <v>2042–46</v>
      </c>
      <c r="C10" s="25">
        <f>'data input'!L261</f>
        <v>106314.26300000001</v>
      </c>
      <c r="D10" s="43">
        <f t="shared" si="0"/>
        <v>23403.775000000001</v>
      </c>
      <c r="E10" s="43">
        <f t="shared" si="0"/>
        <v>20535.715</v>
      </c>
      <c r="F10" s="25">
        <f>'data input'!C297</f>
        <v>4680.7550000000001</v>
      </c>
      <c r="G10" s="25">
        <f>'data input'!$G$130</f>
        <v>4107.143</v>
      </c>
      <c r="I10" s="25"/>
      <c r="J10" s="63"/>
    </row>
    <row r="11" spans="1:10" x14ac:dyDescent="0.2">
      <c r="B11" s="150"/>
      <c r="D11" s="44"/>
      <c r="E11" s="44"/>
      <c r="G11" s="25"/>
    </row>
    <row r="12" spans="1:10" x14ac:dyDescent="0.2">
      <c r="A12" s="41" t="s">
        <v>1</v>
      </c>
      <c r="B12" s="150" t="str">
        <f>'data for Figure 5'!B14</f>
        <v>2022–26</v>
      </c>
      <c r="C12" s="25">
        <f>'data input'!L239</f>
        <v>25753.39</v>
      </c>
      <c r="D12" s="43">
        <f>F12*5</f>
        <v>5965.54</v>
      </c>
      <c r="E12" s="43">
        <f>G12*5</f>
        <v>5536.0450000000001</v>
      </c>
      <c r="F12" s="25">
        <f>'data input'!C275</f>
        <v>1193.1079999999999</v>
      </c>
      <c r="G12" s="25">
        <f>'data input'!$C$94</f>
        <v>1107.2090000000001</v>
      </c>
      <c r="I12" s="25"/>
    </row>
    <row r="13" spans="1:10" x14ac:dyDescent="0.2">
      <c r="B13" s="150" t="str">
        <f>'data for Figure 5'!B15</f>
        <v>2027–31</v>
      </c>
      <c r="C13" s="25">
        <f>'data input'!L240</f>
        <v>25881.866000000002</v>
      </c>
      <c r="D13" s="43">
        <f t="shared" ref="D13:D16" si="1">F13*5</f>
        <v>5592.58</v>
      </c>
      <c r="E13" s="43">
        <f t="shared" ref="E13:E16" si="2">G13*5</f>
        <v>5792.2000000000007</v>
      </c>
      <c r="F13" s="25">
        <f>'data input'!C276</f>
        <v>1118.5160000000001</v>
      </c>
      <c r="G13" s="25">
        <f>'data input'!$D$94</f>
        <v>1158.44</v>
      </c>
      <c r="I13" s="25"/>
      <c r="J13" s="63"/>
    </row>
    <row r="14" spans="1:10" x14ac:dyDescent="0.2">
      <c r="B14" s="150" t="str">
        <f>'data for Figure 5'!B16</f>
        <v>2032–36</v>
      </c>
      <c r="C14" s="25">
        <f>'data input'!L241</f>
        <v>25523.295999999998</v>
      </c>
      <c r="D14" s="43">
        <f t="shared" si="1"/>
        <v>5359.3449999999993</v>
      </c>
      <c r="E14" s="43">
        <f t="shared" si="2"/>
        <v>5482.7849999999999</v>
      </c>
      <c r="F14" s="25">
        <f>'data input'!C277</f>
        <v>1071.8689999999999</v>
      </c>
      <c r="G14" s="25">
        <f>'data input'!$E$94</f>
        <v>1096.557</v>
      </c>
      <c r="I14" s="25"/>
      <c r="J14" s="63"/>
    </row>
    <row r="15" spans="1:10" x14ac:dyDescent="0.2">
      <c r="B15" s="150" t="str">
        <f>'data for Figure 5'!B17</f>
        <v>2037–41</v>
      </c>
      <c r="C15" s="25">
        <f>'data input'!L242</f>
        <v>25234.721000000001</v>
      </c>
      <c r="D15" s="43">
        <f t="shared" si="1"/>
        <v>5243.6149999999998</v>
      </c>
      <c r="E15" s="43">
        <f t="shared" si="2"/>
        <v>5031.7649999999994</v>
      </c>
      <c r="F15" s="25">
        <f>'data input'!C278</f>
        <v>1048.723</v>
      </c>
      <c r="G15" s="25">
        <f>'data input'!$F$94</f>
        <v>1006.353</v>
      </c>
      <c r="I15" s="25"/>
      <c r="J15" s="63"/>
    </row>
    <row r="16" spans="1:10" x14ac:dyDescent="0.2">
      <c r="B16" s="150" t="str">
        <f>'data for Figure 5'!B18</f>
        <v>2042–46</v>
      </c>
      <c r="C16" s="25">
        <f>'data input'!L243</f>
        <v>25315.284</v>
      </c>
      <c r="D16" s="43">
        <f t="shared" si="1"/>
        <v>5258.2849999999999</v>
      </c>
      <c r="E16" s="43">
        <f t="shared" si="2"/>
        <v>5197.4049999999997</v>
      </c>
      <c r="F16" s="25">
        <f>'data input'!C279</f>
        <v>1051.6569999999999</v>
      </c>
      <c r="G16" s="25">
        <f>'data input'!$G$94</f>
        <v>1039.481</v>
      </c>
      <c r="I16" s="25"/>
      <c r="J16" s="63"/>
    </row>
    <row r="17" spans="1:11" x14ac:dyDescent="0.2">
      <c r="B17" s="150"/>
      <c r="C17" s="25"/>
      <c r="D17" s="44"/>
      <c r="E17" s="44"/>
      <c r="F17" s="25"/>
      <c r="G17" s="25"/>
    </row>
    <row r="18" spans="1:11" x14ac:dyDescent="0.2">
      <c r="A18" s="41" t="s">
        <v>2</v>
      </c>
      <c r="B18" s="150" t="str">
        <f>'data for Figure 5'!B20</f>
        <v>2022–26</v>
      </c>
      <c r="C18" s="25">
        <f>'data input'!L245</f>
        <v>76143.023000000001</v>
      </c>
      <c r="D18" s="43">
        <f>F18*5</f>
        <v>14572.805</v>
      </c>
      <c r="E18" s="43">
        <f>G18*5</f>
        <v>18368.625</v>
      </c>
      <c r="F18" s="25">
        <f>'data input'!C281</f>
        <v>2914.5610000000001</v>
      </c>
      <c r="G18" s="25">
        <f>'data input'!$C$106</f>
        <v>3673.7249999999999</v>
      </c>
      <c r="I18" s="25"/>
    </row>
    <row r="19" spans="1:11" x14ac:dyDescent="0.2">
      <c r="B19" s="150" t="str">
        <f>'data for Figure 5'!B21</f>
        <v>2027–31</v>
      </c>
      <c r="C19" s="25">
        <f>'data input'!L246</f>
        <v>71232.543000000005</v>
      </c>
      <c r="D19" s="43">
        <f t="shared" ref="D19:D22" si="3">F19*5</f>
        <v>13630.985000000001</v>
      </c>
      <c r="E19" s="43">
        <f t="shared" ref="E19:E22" si="4">G19*5</f>
        <v>17689.400000000001</v>
      </c>
      <c r="F19" s="25">
        <f>'data input'!C282</f>
        <v>2726.1970000000001</v>
      </c>
      <c r="G19" s="25">
        <f>'data input'!$D$106</f>
        <v>3537.88</v>
      </c>
      <c r="I19" s="25"/>
      <c r="J19" s="63"/>
    </row>
    <row r="20" spans="1:11" x14ac:dyDescent="0.2">
      <c r="B20" s="150" t="str">
        <f>'data for Figure 5'!B22</f>
        <v>2032–36</v>
      </c>
      <c r="C20" s="25">
        <f>'data input'!L247</f>
        <v>67067.562000000005</v>
      </c>
      <c r="D20" s="43">
        <f t="shared" si="3"/>
        <v>13454.24</v>
      </c>
      <c r="E20" s="43">
        <f t="shared" si="4"/>
        <v>16006.795</v>
      </c>
      <c r="F20" s="25">
        <f>'data input'!C283</f>
        <v>2690.848</v>
      </c>
      <c r="G20" s="25">
        <f>'data input'!$E$106</f>
        <v>3201.3589999999999</v>
      </c>
      <c r="I20" s="25"/>
      <c r="J20" s="63"/>
    </row>
    <row r="21" spans="1:11" x14ac:dyDescent="0.2">
      <c r="B21" s="150" t="str">
        <f>'data for Figure 5'!B23</f>
        <v>2037–41</v>
      </c>
      <c r="C21" s="25">
        <f>'data input'!L248</f>
        <v>64481.845999999998</v>
      </c>
      <c r="D21" s="43">
        <f t="shared" si="3"/>
        <v>14100.66</v>
      </c>
      <c r="E21" s="43">
        <f t="shared" si="4"/>
        <v>13497.425000000001</v>
      </c>
      <c r="F21" s="25">
        <f>'data input'!C284</f>
        <v>2820.1320000000001</v>
      </c>
      <c r="G21" s="25">
        <f>'data input'!$F$106</f>
        <v>2699.4850000000001</v>
      </c>
      <c r="I21" s="25"/>
      <c r="J21" s="63"/>
    </row>
    <row r="22" spans="1:11" x14ac:dyDescent="0.2">
      <c r="B22" s="150" t="str">
        <f>'data for Figure 5'!B24</f>
        <v>2042–46</v>
      </c>
      <c r="C22" s="25">
        <f>'data input'!L249</f>
        <v>65015.737999999998</v>
      </c>
      <c r="D22" s="43">
        <f t="shared" si="3"/>
        <v>14445.650000000001</v>
      </c>
      <c r="E22" s="43">
        <f t="shared" si="4"/>
        <v>13051.27</v>
      </c>
      <c r="F22" s="25">
        <f>'data input'!C285</f>
        <v>2889.13</v>
      </c>
      <c r="G22" s="25">
        <f>'data input'!$G$106</f>
        <v>2610.2539999999999</v>
      </c>
      <c r="I22" s="25"/>
      <c r="J22" s="63"/>
    </row>
    <row r="23" spans="1:11" x14ac:dyDescent="0.2">
      <c r="B23" s="150"/>
      <c r="C23" s="25"/>
      <c r="D23" s="44"/>
      <c r="E23" s="44"/>
      <c r="F23" s="25"/>
      <c r="G23" s="25"/>
    </row>
    <row r="24" spans="1:11" x14ac:dyDescent="0.2">
      <c r="A24" s="41" t="s">
        <v>3</v>
      </c>
      <c r="B24" s="150" t="str">
        <f>'data for Figure 5'!B26</f>
        <v>2022–26</v>
      </c>
      <c r="C24" s="25">
        <f>'data input'!L251</f>
        <v>19950.887999999999</v>
      </c>
      <c r="D24" s="43">
        <f>F24*5</f>
        <v>3614.5650000000001</v>
      </c>
      <c r="E24" s="43">
        <f>G24*5</f>
        <v>6421.9650000000001</v>
      </c>
      <c r="F24" s="25">
        <f>'data input'!C287</f>
        <v>722.91300000000001</v>
      </c>
      <c r="G24" s="25">
        <f>'data input'!$C$118</f>
        <v>1284.393</v>
      </c>
      <c r="I24" s="25"/>
    </row>
    <row r="25" spans="1:11" x14ac:dyDescent="0.2">
      <c r="B25" s="150" t="str">
        <f>'data for Figure 5'!B27</f>
        <v>2027–31</v>
      </c>
      <c r="C25" s="25">
        <f>'data input'!L252</f>
        <v>18262.306</v>
      </c>
      <c r="D25" s="43">
        <f t="shared" ref="D25:D28" si="5">F25*5</f>
        <v>3930.96</v>
      </c>
      <c r="E25" s="43">
        <f t="shared" ref="E25:E28" si="6">G25*5</f>
        <v>5084.71</v>
      </c>
      <c r="F25" s="25">
        <f>'data input'!C288</f>
        <v>786.19200000000001</v>
      </c>
      <c r="G25" s="25">
        <f>'data input'!$D$118</f>
        <v>1016.942</v>
      </c>
      <c r="I25" s="25"/>
      <c r="J25" s="63"/>
    </row>
    <row r="26" spans="1:11" x14ac:dyDescent="0.2">
      <c r="B26" s="150" t="str">
        <f>'data for Figure 5'!B28</f>
        <v>2032–36</v>
      </c>
      <c r="C26" s="25">
        <f>'data input'!L253</f>
        <v>16837.151999999998</v>
      </c>
      <c r="D26" s="43">
        <f t="shared" si="5"/>
        <v>3700.5749999999998</v>
      </c>
      <c r="E26" s="43">
        <f t="shared" si="6"/>
        <v>3992.7300000000005</v>
      </c>
      <c r="F26" s="25">
        <f>'data input'!C289</f>
        <v>740.11500000000001</v>
      </c>
      <c r="G26" s="25">
        <f>'data input'!$E$118</f>
        <v>798.54600000000005</v>
      </c>
      <c r="I26" s="25"/>
      <c r="J26" s="63"/>
    </row>
    <row r="27" spans="1:11" x14ac:dyDescent="0.2">
      <c r="B27" s="150" t="str">
        <f>'data for Figure 5'!B29</f>
        <v>2037–41</v>
      </c>
      <c r="C27" s="25">
        <f>'data input'!L254</f>
        <v>15641.646000000001</v>
      </c>
      <c r="D27" s="43">
        <f t="shared" si="5"/>
        <v>3559.15</v>
      </c>
      <c r="E27" s="43">
        <f t="shared" si="6"/>
        <v>4077.52</v>
      </c>
      <c r="F27" s="25">
        <f>'data input'!C290</f>
        <v>711.83</v>
      </c>
      <c r="G27" s="25">
        <f>'data input'!$F$118</f>
        <v>815.50400000000002</v>
      </c>
      <c r="I27" s="25"/>
      <c r="J27" s="63"/>
    </row>
    <row r="28" spans="1:11" x14ac:dyDescent="0.2">
      <c r="B28" s="150" t="str">
        <f>'data for Figure 5'!B30</f>
        <v>2042–46</v>
      </c>
      <c r="C28" s="25">
        <f>'data input'!L255</f>
        <v>16426.919000000002</v>
      </c>
      <c r="D28" s="43">
        <f t="shared" si="5"/>
        <v>3699.8399999999997</v>
      </c>
      <c r="E28" s="43">
        <f t="shared" si="6"/>
        <v>2287.04</v>
      </c>
      <c r="F28" s="25">
        <f>'data input'!C291</f>
        <v>739.96799999999996</v>
      </c>
      <c r="G28" s="25">
        <f>'data input'!$G$118</f>
        <v>457.40800000000002</v>
      </c>
      <c r="I28" s="25"/>
      <c r="J28" s="63"/>
    </row>
    <row r="31" spans="1:11" x14ac:dyDescent="0.2">
      <c r="B31" s="15" t="s">
        <v>32</v>
      </c>
    </row>
    <row r="32" spans="1:11" x14ac:dyDescent="0.2">
      <c r="B32" s="61"/>
      <c r="C32" s="61"/>
      <c r="D32" s="145" t="s">
        <v>127</v>
      </c>
      <c r="E32" s="144"/>
      <c r="F32" s="145" t="s">
        <v>126</v>
      </c>
      <c r="G32" s="144"/>
      <c r="K32" s="104"/>
    </row>
    <row r="33" spans="1:13" x14ac:dyDescent="0.2">
      <c r="B33" s="61"/>
      <c r="C33" s="41" t="s">
        <v>29</v>
      </c>
      <c r="D33" s="42" t="s">
        <v>30</v>
      </c>
      <c r="E33" s="42" t="s">
        <v>31</v>
      </c>
      <c r="F33" s="41" t="s">
        <v>30</v>
      </c>
      <c r="G33" s="41" t="s">
        <v>31</v>
      </c>
      <c r="K33" s="105"/>
    </row>
    <row r="34" spans="1:13" x14ac:dyDescent="0.2">
      <c r="A34" s="41" t="s">
        <v>19</v>
      </c>
      <c r="B34" s="150" t="str">
        <f>B6</f>
        <v>2022–26</v>
      </c>
      <c r="C34" s="25">
        <f>'data input'!N257</f>
        <v>273896.93800000002</v>
      </c>
      <c r="D34" s="43">
        <f>F34*5</f>
        <v>44785.71</v>
      </c>
      <c r="E34" s="43">
        <f>G34*5</f>
        <v>42524.654999999999</v>
      </c>
      <c r="F34" s="25">
        <f>'data input'!E293</f>
        <v>8957.1419999999998</v>
      </c>
      <c r="G34" s="25">
        <f>'data input'!$C$203</f>
        <v>8504.9310000000005</v>
      </c>
      <c r="I34" s="25"/>
      <c r="K34" s="105"/>
    </row>
    <row r="35" spans="1:13" x14ac:dyDescent="0.2">
      <c r="B35" s="150" t="str">
        <f t="shared" ref="B35:B56" si="7">B7</f>
        <v>2027–31</v>
      </c>
      <c r="C35" s="25">
        <f>'data input'!N258</f>
        <v>282346.63299999997</v>
      </c>
      <c r="D35" s="43">
        <f t="shared" ref="D35:D38" si="8">F35*5</f>
        <v>44727.030000000006</v>
      </c>
      <c r="E35" s="43">
        <f t="shared" ref="E35:E38" si="9">G35*5</f>
        <v>49140.460000000006</v>
      </c>
      <c r="F35" s="25">
        <f>'data input'!E294</f>
        <v>8945.4060000000009</v>
      </c>
      <c r="G35" s="25">
        <f>'data input'!$E$203</f>
        <v>9828.0920000000006</v>
      </c>
      <c r="I35" s="25"/>
      <c r="J35" s="63"/>
      <c r="K35" s="69"/>
      <c r="L35" s="64"/>
      <c r="M35" s="25"/>
    </row>
    <row r="36" spans="1:13" x14ac:dyDescent="0.2">
      <c r="B36" s="150" t="str">
        <f t="shared" si="7"/>
        <v>2032–36</v>
      </c>
      <c r="C36" s="25">
        <f>'data input'!N259</f>
        <v>274419.96500000003</v>
      </c>
      <c r="D36" s="43">
        <f t="shared" si="8"/>
        <v>42524.350000000006</v>
      </c>
      <c r="E36" s="43">
        <f t="shared" si="9"/>
        <v>58499.55</v>
      </c>
      <c r="F36" s="25">
        <f>'data input'!E295</f>
        <v>8504.8700000000008</v>
      </c>
      <c r="G36" s="25">
        <f>'data input'!$G$203</f>
        <v>11699.91</v>
      </c>
      <c r="I36" s="25"/>
      <c r="J36" s="63"/>
      <c r="K36" s="105"/>
    </row>
    <row r="37" spans="1:13" x14ac:dyDescent="0.2">
      <c r="B37" s="150" t="str">
        <f t="shared" si="7"/>
        <v>2037–41</v>
      </c>
      <c r="C37" s="25">
        <f>'data input'!N260</f>
        <v>264713.35800000001</v>
      </c>
      <c r="D37" s="43">
        <f t="shared" si="8"/>
        <v>40214.79</v>
      </c>
      <c r="E37" s="43">
        <f t="shared" si="9"/>
        <v>64870.060000000005</v>
      </c>
      <c r="F37" s="25">
        <f>'data input'!E296</f>
        <v>8042.9579999999996</v>
      </c>
      <c r="G37" s="25">
        <f>'data input'!$I$203</f>
        <v>12974.012000000001</v>
      </c>
      <c r="I37" s="25"/>
      <c r="J37" s="63"/>
      <c r="K37" s="105"/>
    </row>
    <row r="38" spans="1:13" x14ac:dyDescent="0.2">
      <c r="B38" s="150" t="str">
        <f t="shared" si="7"/>
        <v>2042–46</v>
      </c>
      <c r="C38" s="25">
        <f>'data input'!N261</f>
        <v>245998.37</v>
      </c>
      <c r="D38" s="43">
        <f t="shared" si="8"/>
        <v>38701.565000000002</v>
      </c>
      <c r="E38" s="43">
        <f t="shared" si="9"/>
        <v>54058.964999999997</v>
      </c>
      <c r="F38" s="25">
        <f>'data input'!E297</f>
        <v>7740.3130000000001</v>
      </c>
      <c r="G38" s="25">
        <f>'data input'!$K$203</f>
        <v>10811.793</v>
      </c>
      <c r="I38" s="25"/>
      <c r="J38" s="63"/>
      <c r="K38" s="105"/>
    </row>
    <row r="39" spans="1:13" x14ac:dyDescent="0.2">
      <c r="B39" s="150"/>
      <c r="D39" s="44"/>
      <c r="E39" s="44"/>
      <c r="G39" s="25"/>
      <c r="K39" s="105"/>
    </row>
    <row r="40" spans="1:13" x14ac:dyDescent="0.2">
      <c r="A40" s="41" t="s">
        <v>1</v>
      </c>
      <c r="B40" s="150" t="str">
        <f t="shared" si="7"/>
        <v>2022–26</v>
      </c>
      <c r="C40" s="25">
        <f>'data input'!N239</f>
        <v>65655.608999999997</v>
      </c>
      <c r="D40" s="43">
        <f>F40*5</f>
        <v>10368.800000000001</v>
      </c>
      <c r="E40" s="43">
        <f>G40*5</f>
        <v>12848.914999999999</v>
      </c>
      <c r="F40" s="25">
        <f>'data input'!E275</f>
        <v>2073.7600000000002</v>
      </c>
      <c r="G40" s="25">
        <f>'data input'!$C$167</f>
        <v>2569.7829999999999</v>
      </c>
      <c r="I40" s="25"/>
      <c r="K40" s="105"/>
    </row>
    <row r="41" spans="1:13" x14ac:dyDescent="0.2">
      <c r="B41" s="150" t="str">
        <f t="shared" si="7"/>
        <v>2027–31</v>
      </c>
      <c r="C41" s="25">
        <f>'data input'!N240</f>
        <v>63175.498</v>
      </c>
      <c r="D41" s="43">
        <f t="shared" ref="D41:D44" si="10">F41*5</f>
        <v>9565.9150000000009</v>
      </c>
      <c r="E41" s="43">
        <f t="shared" ref="E41:E44" si="11">G41*5</f>
        <v>13078.775000000001</v>
      </c>
      <c r="F41" s="25">
        <f>'data input'!E276</f>
        <v>1913.183</v>
      </c>
      <c r="G41" s="25">
        <f>'data input'!$E$167</f>
        <v>2615.7550000000001</v>
      </c>
      <c r="I41" s="25"/>
      <c r="J41" s="63"/>
      <c r="K41" s="69"/>
      <c r="L41" s="64"/>
      <c r="M41" s="25"/>
    </row>
    <row r="42" spans="1:13" x14ac:dyDescent="0.2">
      <c r="B42" s="150" t="str">
        <f t="shared" si="7"/>
        <v>2032–36</v>
      </c>
      <c r="C42" s="25">
        <f>'data input'!N241</f>
        <v>58968.720999999998</v>
      </c>
      <c r="D42" s="43">
        <f t="shared" si="10"/>
        <v>8692.005000000001</v>
      </c>
      <c r="E42" s="43">
        <f t="shared" si="11"/>
        <v>11593.43</v>
      </c>
      <c r="F42" s="25">
        <f>'data input'!E277</f>
        <v>1738.4010000000001</v>
      </c>
      <c r="G42" s="25">
        <f>'data input'!$G$167</f>
        <v>2318.6860000000001</v>
      </c>
      <c r="I42" s="25"/>
      <c r="J42" s="63"/>
      <c r="K42" s="105"/>
    </row>
    <row r="43" spans="1:13" x14ac:dyDescent="0.2">
      <c r="B43" s="150" t="str">
        <f t="shared" si="7"/>
        <v>2037–41</v>
      </c>
      <c r="C43" s="25">
        <f>'data input'!N242</f>
        <v>56067.292000000001</v>
      </c>
      <c r="D43" s="43">
        <f t="shared" si="10"/>
        <v>8301.8050000000003</v>
      </c>
      <c r="E43" s="43">
        <f t="shared" si="11"/>
        <v>12473.344999999999</v>
      </c>
      <c r="F43" s="25">
        <f>'data input'!E278</f>
        <v>1660.3610000000001</v>
      </c>
      <c r="G43" s="25">
        <f>'data input'!$I$167</f>
        <v>2494.6689999999999</v>
      </c>
      <c r="I43" s="25"/>
      <c r="J43" s="63"/>
      <c r="K43" s="105"/>
    </row>
    <row r="44" spans="1:13" x14ac:dyDescent="0.2">
      <c r="B44" s="150" t="str">
        <f t="shared" si="7"/>
        <v>2042–46</v>
      </c>
      <c r="C44" s="25">
        <f>'data input'!N243</f>
        <v>51895.749000000003</v>
      </c>
      <c r="D44" s="43">
        <f t="shared" si="10"/>
        <v>8352.5250000000015</v>
      </c>
      <c r="E44" s="43">
        <f t="shared" si="11"/>
        <v>10283.279999999999</v>
      </c>
      <c r="F44" s="25">
        <f>'data input'!E279</f>
        <v>1670.5050000000001</v>
      </c>
      <c r="G44" s="25">
        <f>'data input'!$K$167</f>
        <v>2056.6559999999999</v>
      </c>
      <c r="I44" s="25"/>
      <c r="J44" s="63"/>
      <c r="K44" s="105"/>
    </row>
    <row r="45" spans="1:13" x14ac:dyDescent="0.2">
      <c r="B45" s="150"/>
      <c r="C45" s="25"/>
      <c r="D45" s="44"/>
      <c r="E45" s="44"/>
      <c r="F45" s="25"/>
      <c r="G45" s="25"/>
      <c r="K45" s="105"/>
    </row>
    <row r="46" spans="1:13" x14ac:dyDescent="0.2">
      <c r="A46" s="41" t="s">
        <v>2</v>
      </c>
      <c r="B46" s="150" t="str">
        <f t="shared" si="7"/>
        <v>2022–26</v>
      </c>
      <c r="C46" s="25">
        <f>'data input'!N245</f>
        <v>188399.47</v>
      </c>
      <c r="D46" s="43">
        <f>F46*5</f>
        <v>30786.945</v>
      </c>
      <c r="E46" s="43">
        <f>G46*5</f>
        <v>25460.18</v>
      </c>
      <c r="F46" s="25">
        <f>'data input'!E281</f>
        <v>6157.3890000000001</v>
      </c>
      <c r="G46" s="25">
        <f>'data input'!$C$179</f>
        <v>5092.0360000000001</v>
      </c>
      <c r="I46" s="25"/>
      <c r="K46" s="105"/>
    </row>
    <row r="47" spans="1:13" x14ac:dyDescent="0.2">
      <c r="B47" s="150" t="str">
        <f t="shared" si="7"/>
        <v>2027–31</v>
      </c>
      <c r="C47" s="25">
        <f>'data input'!N246</f>
        <v>199914.87299999999</v>
      </c>
      <c r="D47" s="43">
        <f t="shared" ref="D47:D50" si="12">F47*5</f>
        <v>31589.485000000001</v>
      </c>
      <c r="E47" s="43">
        <f t="shared" ref="E47:E50" si="13">G47*5</f>
        <v>32647.424999999999</v>
      </c>
      <c r="F47" s="25">
        <f>'data input'!E282</f>
        <v>6317.8969999999999</v>
      </c>
      <c r="G47" s="25">
        <f>'data input'!$E$179</f>
        <v>6529.4849999999997</v>
      </c>
      <c r="I47" s="25"/>
      <c r="J47" s="63"/>
      <c r="K47" s="69"/>
      <c r="L47" s="69"/>
      <c r="M47" s="25"/>
    </row>
    <row r="48" spans="1:13" x14ac:dyDescent="0.2">
      <c r="B48" s="150" t="str">
        <f t="shared" si="7"/>
        <v>2032–36</v>
      </c>
      <c r="C48" s="25">
        <f>'data input'!N247</f>
        <v>196407.39199999999</v>
      </c>
      <c r="D48" s="43">
        <f t="shared" si="12"/>
        <v>30418.955000000002</v>
      </c>
      <c r="E48" s="43">
        <f t="shared" si="13"/>
        <v>43039.11</v>
      </c>
      <c r="F48" s="25">
        <f>'data input'!E283</f>
        <v>6083.7910000000002</v>
      </c>
      <c r="G48" s="25">
        <f>'data input'!$G$179</f>
        <v>8607.8220000000001</v>
      </c>
      <c r="I48" s="25"/>
      <c r="J48" s="63"/>
      <c r="K48" s="105"/>
    </row>
    <row r="49" spans="1:13" x14ac:dyDescent="0.2">
      <c r="B49" s="150" t="str">
        <f t="shared" si="7"/>
        <v>2037–41</v>
      </c>
      <c r="C49" s="25">
        <f>'data input'!N248</f>
        <v>190055.83600000001</v>
      </c>
      <c r="D49" s="43">
        <f t="shared" si="12"/>
        <v>28615.614999999998</v>
      </c>
      <c r="E49" s="43">
        <f t="shared" si="13"/>
        <v>48046.264999999999</v>
      </c>
      <c r="F49" s="25">
        <f>'data input'!E284</f>
        <v>5723.1229999999996</v>
      </c>
      <c r="G49" s="25">
        <f>'data input'!$I$179</f>
        <v>9609.2530000000006</v>
      </c>
      <c r="I49" s="25"/>
      <c r="J49" s="63"/>
      <c r="K49" s="105"/>
    </row>
    <row r="50" spans="1:13" x14ac:dyDescent="0.2">
      <c r="B50" s="150" t="str">
        <f t="shared" si="7"/>
        <v>2042–46</v>
      </c>
      <c r="C50" s="25">
        <f>'data input'!N249</f>
        <v>176565.46900000001</v>
      </c>
      <c r="D50" s="43">
        <f t="shared" si="12"/>
        <v>27093.924999999999</v>
      </c>
      <c r="E50" s="43">
        <f t="shared" si="13"/>
        <v>39824.07</v>
      </c>
      <c r="F50" s="25">
        <f>'data input'!E285</f>
        <v>5418.7849999999999</v>
      </c>
      <c r="G50" s="25">
        <f>'data input'!$K$179</f>
        <v>7964.8140000000003</v>
      </c>
      <c r="I50" s="25"/>
      <c r="J50" s="63"/>
      <c r="K50" s="105"/>
    </row>
    <row r="51" spans="1:13" x14ac:dyDescent="0.2">
      <c r="B51" s="150"/>
      <c r="C51" s="25"/>
      <c r="D51" s="44"/>
      <c r="E51" s="44"/>
      <c r="F51" s="25"/>
      <c r="G51" s="25"/>
      <c r="K51" s="105"/>
    </row>
    <row r="52" spans="1:13" x14ac:dyDescent="0.2">
      <c r="A52" s="41" t="s">
        <v>3</v>
      </c>
      <c r="B52" s="150" t="str">
        <f t="shared" si="7"/>
        <v>2022–26</v>
      </c>
      <c r="C52" s="25">
        <f>'data input'!N251</f>
        <v>19841.859</v>
      </c>
      <c r="D52" s="43">
        <f>F52*5</f>
        <v>3629.9650000000001</v>
      </c>
      <c r="E52" s="43">
        <f>G52*5</f>
        <v>4215.5599999999995</v>
      </c>
      <c r="F52" s="25">
        <f>'data input'!E287</f>
        <v>725.99300000000005</v>
      </c>
      <c r="G52" s="25">
        <f>'data input'!$C$191</f>
        <v>843.11199999999997</v>
      </c>
      <c r="I52" s="25"/>
      <c r="K52" s="105"/>
    </row>
    <row r="53" spans="1:13" x14ac:dyDescent="0.2">
      <c r="B53" s="150" t="str">
        <f t="shared" si="7"/>
        <v>2027–31</v>
      </c>
      <c r="C53" s="25">
        <f>'data input'!N252</f>
        <v>19256.261999999999</v>
      </c>
      <c r="D53" s="43">
        <f t="shared" ref="D53:D56" si="14">F53*5</f>
        <v>3571.63</v>
      </c>
      <c r="E53" s="43">
        <f t="shared" ref="E53:E56" si="15">G53*5</f>
        <v>3414.2599999999998</v>
      </c>
      <c r="F53" s="25">
        <f>'data input'!E288</f>
        <v>714.32600000000002</v>
      </c>
      <c r="G53" s="25">
        <f>'data input'!$E$191</f>
        <v>682.85199999999998</v>
      </c>
      <c r="I53" s="25"/>
      <c r="J53" s="63"/>
      <c r="K53" s="106"/>
      <c r="L53" s="65"/>
      <c r="M53" s="25"/>
    </row>
    <row r="54" spans="1:13" x14ac:dyDescent="0.2">
      <c r="B54" s="150" t="str">
        <f t="shared" si="7"/>
        <v>2032–36</v>
      </c>
      <c r="C54" s="25">
        <f>'data input'!N253</f>
        <v>19043.851999999999</v>
      </c>
      <c r="D54" s="43">
        <f t="shared" si="14"/>
        <v>3413.39</v>
      </c>
      <c r="E54" s="43">
        <f t="shared" si="15"/>
        <v>3867.01</v>
      </c>
      <c r="F54" s="25">
        <f>'data input'!E289</f>
        <v>682.678</v>
      </c>
      <c r="G54" s="25">
        <f>'data input'!$G$191</f>
        <v>773.40200000000004</v>
      </c>
      <c r="I54" s="25"/>
      <c r="J54" s="63"/>
      <c r="K54" s="105"/>
    </row>
    <row r="55" spans="1:13" x14ac:dyDescent="0.2">
      <c r="B55" s="150" t="str">
        <f t="shared" si="7"/>
        <v>2037–41</v>
      </c>
      <c r="C55" s="25">
        <f>'data input'!N254</f>
        <v>18590.23</v>
      </c>
      <c r="D55" s="43">
        <f t="shared" si="14"/>
        <v>3297.3700000000003</v>
      </c>
      <c r="E55" s="43">
        <f t="shared" si="15"/>
        <v>4350.45</v>
      </c>
      <c r="F55" s="25">
        <f>'data input'!E290</f>
        <v>659.47400000000005</v>
      </c>
      <c r="G55" s="25">
        <f>'data input'!$I$191</f>
        <v>870.09</v>
      </c>
      <c r="I55" s="25"/>
      <c r="J55" s="63"/>
      <c r="K55" s="105"/>
    </row>
    <row r="56" spans="1:13" x14ac:dyDescent="0.2">
      <c r="B56" s="150" t="str">
        <f t="shared" si="7"/>
        <v>2042–46</v>
      </c>
      <c r="C56" s="25">
        <f>'data input'!N255</f>
        <v>17537.151999999998</v>
      </c>
      <c r="D56" s="43">
        <f t="shared" si="14"/>
        <v>3255.1150000000002</v>
      </c>
      <c r="E56" s="43">
        <f t="shared" si="15"/>
        <v>3951.6149999999998</v>
      </c>
      <c r="F56" s="25">
        <f>'data input'!E291</f>
        <v>651.02300000000002</v>
      </c>
      <c r="G56" s="25">
        <f>'data input'!$K$191</f>
        <v>790.32299999999998</v>
      </c>
      <c r="I56" s="25"/>
      <c r="J56" s="63"/>
      <c r="K56" s="10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tabColor rgb="FF92D050"/>
  </sheetPr>
  <dimension ref="A2:L26"/>
  <sheetViews>
    <sheetView workbookViewId="0">
      <selection activeCell="B1" sqref="B1"/>
    </sheetView>
  </sheetViews>
  <sheetFormatPr defaultColWidth="9" defaultRowHeight="12.75" x14ac:dyDescent="0.2"/>
  <cols>
    <col min="1" max="2" width="9" style="78"/>
    <col min="3" max="3" width="10.25" style="78" bestFit="1" customWidth="1"/>
    <col min="4" max="5" width="9" style="78"/>
    <col min="6" max="6" width="11" style="78" bestFit="1" customWidth="1"/>
    <col min="7" max="11" width="9" style="78"/>
    <col min="12" max="12" width="11.875" style="78" bestFit="1" customWidth="1"/>
    <col min="13" max="16384" width="9" style="78"/>
  </cols>
  <sheetData>
    <row r="2" spans="1:12" x14ac:dyDescent="0.2">
      <c r="A2" s="78" t="s">
        <v>52</v>
      </c>
    </row>
    <row r="7" spans="1:12" ht="38.25" x14ac:dyDescent="0.2">
      <c r="B7" s="121"/>
      <c r="C7" s="445" t="str">
        <f>'data input'!$C$28</f>
        <v>GB Public Forest Estate</v>
      </c>
      <c r="D7" s="446" t="s">
        <v>53</v>
      </c>
      <c r="K7" s="446" t="s">
        <v>56</v>
      </c>
      <c r="L7" s="446" t="s">
        <v>54</v>
      </c>
    </row>
    <row r="8" spans="1:12" x14ac:dyDescent="0.2">
      <c r="B8" s="121" t="s">
        <v>78</v>
      </c>
      <c r="C8" s="200">
        <f>'data input'!C371</f>
        <v>64.672290000000004</v>
      </c>
      <c r="D8" s="200">
        <f>'data input'!D371</f>
        <v>105.97606</v>
      </c>
      <c r="E8" s="79"/>
      <c r="F8" s="79"/>
      <c r="G8" s="79"/>
      <c r="H8" s="79"/>
      <c r="I8" s="79"/>
      <c r="J8" s="79"/>
      <c r="K8" s="201">
        <f>'data input'!G371</f>
        <v>5.2783200684542173</v>
      </c>
      <c r="L8" s="202">
        <f>'data input'!H371</f>
        <v>5.5937556427370829</v>
      </c>
    </row>
    <row r="9" spans="1:12" x14ac:dyDescent="0.2">
      <c r="B9" s="122" t="s">
        <v>79</v>
      </c>
      <c r="C9" s="200">
        <f>'data input'!C372</f>
        <v>65.19426</v>
      </c>
      <c r="D9" s="200">
        <f>'data input'!D372</f>
        <v>74.384029999999996</v>
      </c>
      <c r="E9" s="79"/>
      <c r="F9" s="79"/>
      <c r="G9" s="79"/>
      <c r="H9" s="79"/>
      <c r="I9" s="79"/>
      <c r="J9" s="79"/>
      <c r="K9" s="201">
        <f>'data input'!G372</f>
        <v>4.1802592297489358</v>
      </c>
      <c r="L9" s="202">
        <f>'data input'!H372</f>
        <v>3.1094452795342171</v>
      </c>
    </row>
    <row r="10" spans="1:12" x14ac:dyDescent="0.2">
      <c r="B10" s="121" t="s">
        <v>80</v>
      </c>
      <c r="C10" s="200">
        <f>'data input'!C373</f>
        <v>66.800179999999997</v>
      </c>
      <c r="D10" s="200">
        <f>'data input'!D373</f>
        <v>104.28887999999999</v>
      </c>
      <c r="E10" s="79"/>
      <c r="F10" s="79"/>
      <c r="G10" s="79"/>
      <c r="H10" s="79"/>
      <c r="I10" s="79"/>
      <c r="J10" s="79"/>
      <c r="K10" s="201">
        <f>'data input'!G373</f>
        <v>4.5498230175889685</v>
      </c>
      <c r="L10" s="202">
        <f>'data input'!H373</f>
        <v>4.7449594670257378</v>
      </c>
    </row>
    <row r="11" spans="1:12" x14ac:dyDescent="0.2">
      <c r="B11" s="121" t="s">
        <v>81</v>
      </c>
      <c r="C11" s="200">
        <f>'data input'!C374</f>
        <v>90.022320000000008</v>
      </c>
      <c r="D11" s="200">
        <f>'data input'!D374</f>
        <v>147.92770999999999</v>
      </c>
      <c r="E11" s="79"/>
      <c r="F11" s="79"/>
      <c r="G11" s="79"/>
      <c r="H11" s="79"/>
      <c r="I11" s="79"/>
      <c r="J11" s="79"/>
      <c r="K11" s="201">
        <f>'data input'!G374</f>
        <v>3.9215922066154572</v>
      </c>
      <c r="L11" s="202">
        <f>'data input'!H374</f>
        <v>5.8011215467847137</v>
      </c>
    </row>
    <row r="12" spans="1:12" x14ac:dyDescent="0.2">
      <c r="B12" s="121" t="s">
        <v>82</v>
      </c>
      <c r="C12" s="200">
        <f>'data input'!C375</f>
        <v>74.613650000000007</v>
      </c>
      <c r="D12" s="200">
        <f>'data input'!D375</f>
        <v>129.18048999999999</v>
      </c>
      <c r="E12" s="79"/>
      <c r="F12" s="79"/>
      <c r="G12" s="79"/>
      <c r="H12" s="79"/>
      <c r="I12" s="79"/>
      <c r="J12" s="79"/>
      <c r="K12" s="201">
        <f>'data input'!G375</f>
        <v>4.2431581147686632</v>
      </c>
      <c r="L12" s="202">
        <f>'data input'!H375</f>
        <v>5.4813324441329208</v>
      </c>
    </row>
    <row r="13" spans="1:12" x14ac:dyDescent="0.2">
      <c r="B13" s="121" t="s">
        <v>83</v>
      </c>
      <c r="C13" s="200">
        <f>'data input'!C376</f>
        <v>58.846619999999994</v>
      </c>
      <c r="D13" s="200">
        <f>'data input'!D376</f>
        <v>83.905839999999998</v>
      </c>
      <c r="E13" s="79"/>
      <c r="F13" s="79"/>
      <c r="G13" s="79"/>
      <c r="H13" s="79"/>
      <c r="I13" s="79"/>
      <c r="J13" s="79"/>
      <c r="K13" s="201">
        <f>'data input'!G376</f>
        <v>5.0801871205011704</v>
      </c>
      <c r="L13" s="202">
        <f>'data input'!H376</f>
        <v>4.2625736770283185</v>
      </c>
    </row>
    <row r="14" spans="1:12" x14ac:dyDescent="0.2">
      <c r="B14" s="121" t="s">
        <v>84</v>
      </c>
      <c r="C14" s="200">
        <f>'data input'!C377</f>
        <v>30.438485</v>
      </c>
      <c r="D14" s="200">
        <f>'data input'!D377</f>
        <v>25.798655000000004</v>
      </c>
      <c r="E14" s="79"/>
      <c r="F14" s="79"/>
      <c r="G14" s="79"/>
      <c r="H14" s="79"/>
      <c r="I14" s="79"/>
      <c r="J14" s="79"/>
      <c r="K14" s="201">
        <f>'data input'!G377</f>
        <v>6.0074476345382397</v>
      </c>
      <c r="L14" s="202">
        <f>'data input'!H377</f>
        <v>1.5498406895401815</v>
      </c>
    </row>
    <row r="15" spans="1:12" x14ac:dyDescent="0.2">
      <c r="B15" s="121" t="s">
        <v>85</v>
      </c>
      <c r="C15" s="200">
        <f>'data input'!C378</f>
        <v>30.438485</v>
      </c>
      <c r="D15" s="200">
        <f>'data input'!D378</f>
        <v>25.798655000000004</v>
      </c>
      <c r="E15" s="79"/>
      <c r="F15" s="79"/>
      <c r="G15" s="79"/>
      <c r="H15" s="79"/>
      <c r="I15" s="79"/>
      <c r="J15" s="79"/>
      <c r="K15" s="201">
        <f>'data input'!G378</f>
        <v>6.0074476345382397</v>
      </c>
      <c r="L15" s="202">
        <f>'data input'!H378</f>
        <v>1.5498406895401815</v>
      </c>
    </row>
    <row r="16" spans="1:12" x14ac:dyDescent="0.2">
      <c r="B16" s="121" t="s">
        <v>86</v>
      </c>
      <c r="C16" s="200">
        <f>'data input'!C379</f>
        <v>7.69015</v>
      </c>
      <c r="D16" s="200">
        <f>'data input'!D379</f>
        <v>5.4949700000000004</v>
      </c>
      <c r="E16" s="79"/>
      <c r="F16" s="79"/>
      <c r="G16" s="79"/>
      <c r="H16" s="79"/>
      <c r="I16" s="79"/>
      <c r="J16" s="79"/>
      <c r="K16" s="201">
        <f>'data input'!G379</f>
        <v>11.845564592628108</v>
      </c>
      <c r="L16" s="202">
        <f>'data input'!H379</f>
        <v>0.65091022069553672</v>
      </c>
    </row>
    <row r="17" spans="2:12" x14ac:dyDescent="0.2">
      <c r="B17" s="121" t="s">
        <v>87</v>
      </c>
      <c r="C17" s="200">
        <f>'data input'!C380</f>
        <v>7.69015</v>
      </c>
      <c r="D17" s="200">
        <f>'data input'!D380</f>
        <v>5.4949700000000004</v>
      </c>
      <c r="E17" s="79"/>
      <c r="F17" s="79"/>
      <c r="G17" s="79"/>
      <c r="H17" s="79"/>
      <c r="I17" s="79"/>
      <c r="J17" s="79"/>
      <c r="K17" s="201">
        <f>'data input'!G380</f>
        <v>11.845564592628108</v>
      </c>
      <c r="L17" s="202">
        <f>'data input'!H380</f>
        <v>0.65091022069553672</v>
      </c>
    </row>
    <row r="18" spans="2:12" x14ac:dyDescent="0.2">
      <c r="B18" s="121" t="s">
        <v>88</v>
      </c>
      <c r="C18" s="200">
        <f>'data input'!C381</f>
        <v>0.46642250000000007</v>
      </c>
      <c r="D18" s="200">
        <f>'data input'!D381</f>
        <v>1.4223875000000001</v>
      </c>
      <c r="E18" s="79"/>
      <c r="F18" s="79"/>
      <c r="G18" s="79"/>
      <c r="H18" s="79"/>
      <c r="I18" s="79"/>
      <c r="J18" s="79"/>
      <c r="K18" s="201">
        <f>'data input'!G381</f>
        <v>14.256805896065464</v>
      </c>
      <c r="L18" s="202">
        <f>'data input'!H381</f>
        <v>0.20278702496489817</v>
      </c>
    </row>
    <row r="19" spans="2:12" x14ac:dyDescent="0.2">
      <c r="B19" s="121" t="s">
        <v>89</v>
      </c>
      <c r="C19" s="200">
        <f>'data input'!C382</f>
        <v>0.46642250000000007</v>
      </c>
      <c r="D19" s="200">
        <f>'data input'!D382</f>
        <v>1.4223875000000001</v>
      </c>
      <c r="E19" s="79"/>
      <c r="F19" s="79"/>
      <c r="G19" s="79"/>
      <c r="H19" s="79"/>
      <c r="I19" s="79"/>
      <c r="J19" s="79"/>
      <c r="K19" s="201">
        <f>'data input'!G382</f>
        <v>14.256805896065464</v>
      </c>
      <c r="L19" s="202">
        <f>'data input'!H382</f>
        <v>0.20278702496489817</v>
      </c>
    </row>
    <row r="20" spans="2:12" x14ac:dyDescent="0.2">
      <c r="B20" s="121" t="s">
        <v>90</v>
      </c>
      <c r="C20" s="200">
        <f>'data input'!C383</f>
        <v>0.46642250000000007</v>
      </c>
      <c r="D20" s="200">
        <f>'data input'!D383</f>
        <v>1.4223875000000001</v>
      </c>
      <c r="E20" s="79"/>
      <c r="F20" s="79"/>
      <c r="G20" s="79"/>
      <c r="H20" s="79"/>
      <c r="I20" s="79"/>
      <c r="J20" s="79"/>
      <c r="K20" s="201">
        <f>'data input'!G383</f>
        <v>14.256805896065464</v>
      </c>
      <c r="L20" s="202">
        <f>'data input'!H383</f>
        <v>0.20278702496489817</v>
      </c>
    </row>
    <row r="21" spans="2:12" x14ac:dyDescent="0.2">
      <c r="B21" s="121" t="s">
        <v>91</v>
      </c>
      <c r="C21" s="200">
        <f>'data input'!C384</f>
        <v>0.46642250000000007</v>
      </c>
      <c r="D21" s="200">
        <f>'data input'!D384</f>
        <v>1.4223875000000001</v>
      </c>
      <c r="E21" s="79"/>
      <c r="F21" s="79"/>
      <c r="G21" s="79"/>
      <c r="H21" s="79"/>
      <c r="I21" s="79"/>
      <c r="J21" s="79"/>
      <c r="K21" s="201">
        <f>'data input'!G384</f>
        <v>14.256805896065464</v>
      </c>
      <c r="L21" s="202">
        <f>'data input'!H384</f>
        <v>0.20278702496489817</v>
      </c>
    </row>
    <row r="22" spans="2:12" x14ac:dyDescent="0.2">
      <c r="B22" s="121" t="s">
        <v>92</v>
      </c>
      <c r="C22" s="200">
        <f>'data input'!C385</f>
        <v>0.50439999999999996</v>
      </c>
      <c r="D22" s="200">
        <f>'data input'!D385</f>
        <v>0.22536250000000002</v>
      </c>
      <c r="E22" s="79"/>
      <c r="F22" s="79"/>
      <c r="G22" s="79"/>
      <c r="H22" s="79"/>
      <c r="I22" s="79"/>
      <c r="J22" s="79"/>
      <c r="K22" s="201">
        <f>'data input'!G385</f>
        <v>30.14400320559789</v>
      </c>
      <c r="L22" s="202">
        <f>'data input'!H385</f>
        <v>6.7933279224215548E-2</v>
      </c>
    </row>
    <row r="23" spans="2:12" x14ac:dyDescent="0.2">
      <c r="B23" s="121" t="s">
        <v>93</v>
      </c>
      <c r="C23" s="200">
        <f>'data input'!C386</f>
        <v>0.50439999999999996</v>
      </c>
      <c r="D23" s="200">
        <f>'data input'!D386</f>
        <v>0.22536250000000002</v>
      </c>
      <c r="E23" s="79"/>
      <c r="F23" s="79"/>
      <c r="G23" s="79"/>
      <c r="H23" s="79"/>
      <c r="I23" s="79"/>
      <c r="J23" s="79"/>
      <c r="K23" s="201">
        <f>'data input'!G386</f>
        <v>30.14400320559789</v>
      </c>
      <c r="L23" s="202">
        <f>'data input'!H386</f>
        <v>6.7933279224215548E-2</v>
      </c>
    </row>
    <row r="24" spans="2:12" x14ac:dyDescent="0.2">
      <c r="B24" s="121" t="s">
        <v>94</v>
      </c>
      <c r="C24" s="200">
        <f>'data input'!C387</f>
        <v>0.50439999999999996</v>
      </c>
      <c r="D24" s="200">
        <f>'data input'!D387</f>
        <v>0.22536250000000002</v>
      </c>
      <c r="E24" s="79"/>
      <c r="F24" s="79"/>
      <c r="G24" s="79"/>
      <c r="H24" s="79"/>
      <c r="I24" s="79"/>
      <c r="J24" s="79"/>
      <c r="K24" s="201">
        <f>'data input'!G387</f>
        <v>30.14400320559789</v>
      </c>
      <c r="L24" s="202">
        <f>'data input'!H387</f>
        <v>6.7933279224215548E-2</v>
      </c>
    </row>
    <row r="25" spans="2:12" x14ac:dyDescent="0.2">
      <c r="B25" s="121" t="s">
        <v>95</v>
      </c>
      <c r="C25" s="200">
        <f>'data input'!C388</f>
        <v>0.50439999999999996</v>
      </c>
      <c r="D25" s="200">
        <f>'data input'!D388</f>
        <v>0.22536250000000002</v>
      </c>
      <c r="E25" s="79"/>
      <c r="F25" s="79"/>
      <c r="G25" s="79"/>
      <c r="H25" s="79"/>
      <c r="I25" s="79"/>
      <c r="J25" s="79"/>
      <c r="K25" s="201">
        <f>'data input'!G388</f>
        <v>30.14400320559789</v>
      </c>
      <c r="L25" s="202">
        <f>'data input'!H388</f>
        <v>6.7933279224215548E-2</v>
      </c>
    </row>
    <row r="26" spans="2:12" x14ac:dyDescent="0.2">
      <c r="B26" s="121" t="s">
        <v>55</v>
      </c>
      <c r="C26" s="200">
        <f>'data input'!C389</f>
        <v>0.45932000000000006</v>
      </c>
      <c r="D26" s="200">
        <f>'data input'!D389</f>
        <v>0.23937999999999998</v>
      </c>
      <c r="E26" s="79"/>
      <c r="F26" s="79"/>
      <c r="G26" s="79"/>
      <c r="H26" s="79"/>
      <c r="I26" s="79"/>
      <c r="J26" s="79"/>
      <c r="K26" s="201">
        <f>'data input'!G389</f>
        <v>61.903639867778892</v>
      </c>
      <c r="L26" s="202">
        <f>'data input'!H389</f>
        <v>0.14818493311548911</v>
      </c>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tabColor rgb="FF92D050"/>
  </sheetPr>
  <dimension ref="A1:J57"/>
  <sheetViews>
    <sheetView workbookViewId="0">
      <selection activeCell="B1" sqref="B1"/>
    </sheetView>
  </sheetViews>
  <sheetFormatPr defaultRowHeight="12.75" x14ac:dyDescent="0.2"/>
  <cols>
    <col min="8" max="8" width="9.875" customWidth="1"/>
  </cols>
  <sheetData>
    <row r="1" spans="1:10" x14ac:dyDescent="0.2">
      <c r="A1" s="15"/>
    </row>
    <row r="2" spans="1:10" x14ac:dyDescent="0.2">
      <c r="A2" s="15" t="s">
        <v>48</v>
      </c>
    </row>
    <row r="3" spans="1:10" x14ac:dyDescent="0.2">
      <c r="A3" s="123" t="s">
        <v>323</v>
      </c>
    </row>
    <row r="6" spans="1:10" x14ac:dyDescent="0.2">
      <c r="B6" t="s">
        <v>19</v>
      </c>
    </row>
    <row r="7" spans="1:10" x14ac:dyDescent="0.2">
      <c r="B7" t="s">
        <v>49</v>
      </c>
    </row>
    <row r="9" spans="1:10" ht="51" x14ac:dyDescent="0.2">
      <c r="B9" s="61"/>
      <c r="C9" s="124" t="s">
        <v>207</v>
      </c>
      <c r="D9" s="124" t="s">
        <v>50</v>
      </c>
      <c r="E9" s="147" t="str">
        <f>"forecast "
&amp;'data input'!$C$28</f>
        <v>forecast GB Public Forest Estate</v>
      </c>
      <c r="F9" s="147" t="str">
        <f>"actual "
&amp;'data input'!$C$28</f>
        <v>actual GB Public Forest Estate</v>
      </c>
      <c r="G9" s="124" t="s">
        <v>208</v>
      </c>
      <c r="H9" s="124" t="s">
        <v>51</v>
      </c>
      <c r="I9" s="124" t="s">
        <v>210</v>
      </c>
      <c r="J9" s="124" t="s">
        <v>211</v>
      </c>
    </row>
    <row r="10" spans="1:10" x14ac:dyDescent="0.2">
      <c r="B10" s="61">
        <f>'data input'!B320</f>
        <v>1979</v>
      </c>
      <c r="C10" s="199">
        <f>'data input'!C320</f>
        <v>1090</v>
      </c>
      <c r="D10" s="199">
        <f>'data input'!D320</f>
        <v>878.20479999999986</v>
      </c>
      <c r="E10" s="199">
        <f>'data input'!E320</f>
        <v>2235</v>
      </c>
      <c r="F10" s="199">
        <f>'data input'!F320</f>
        <v>2055.7975999999999</v>
      </c>
      <c r="G10" s="199">
        <f>'data input'!G320</f>
        <v>3325</v>
      </c>
      <c r="H10" s="199">
        <f>'data input'!H320</f>
        <v>2934.0023999999999</v>
      </c>
      <c r="I10" s="199">
        <f>'data input'!I320</f>
        <v>1090</v>
      </c>
      <c r="J10" s="199">
        <f>'data input'!J320</f>
        <v>3325</v>
      </c>
    </row>
    <row r="11" spans="1:10" x14ac:dyDescent="0.2">
      <c r="B11" s="61">
        <f>'data input'!B321</f>
        <v>1980</v>
      </c>
      <c r="C11" s="199">
        <f>'data input'!C321</f>
        <v>1189</v>
      </c>
      <c r="D11" s="199">
        <f>'data input'!D321</f>
        <v>888.18439999999998</v>
      </c>
      <c r="E11" s="199">
        <f>'data input'!E321</f>
        <v>2365</v>
      </c>
      <c r="F11" s="199">
        <f>'data input'!F321</f>
        <v>2405.0835999999999</v>
      </c>
      <c r="G11" s="199">
        <f>'data input'!G321</f>
        <v>3554</v>
      </c>
      <c r="H11" s="199">
        <f>'data input'!H321</f>
        <v>3293.268</v>
      </c>
      <c r="I11" s="199">
        <f>'data input'!I321</f>
        <v>1189</v>
      </c>
      <c r="J11" s="199">
        <f>'data input'!J321</f>
        <v>3554</v>
      </c>
    </row>
    <row r="12" spans="1:10" x14ac:dyDescent="0.2">
      <c r="B12" s="61">
        <f>'data input'!B322</f>
        <v>1981</v>
      </c>
      <c r="C12" s="199">
        <f>'data input'!C322</f>
        <v>1288</v>
      </c>
      <c r="D12" s="199">
        <f>'data input'!D322</f>
        <v>728.51080000000002</v>
      </c>
      <c r="E12" s="199">
        <f>'data input'!E322</f>
        <v>2495</v>
      </c>
      <c r="F12" s="199">
        <f>'data input'!F322</f>
        <v>2524.8388</v>
      </c>
      <c r="G12" s="199">
        <f>'data input'!G322</f>
        <v>3783</v>
      </c>
      <c r="H12" s="199">
        <f>'data input'!H322</f>
        <v>3253.3496</v>
      </c>
      <c r="I12" s="199">
        <f>'data input'!I322</f>
        <v>1288</v>
      </c>
      <c r="J12" s="199">
        <f>'data input'!J322</f>
        <v>3783</v>
      </c>
    </row>
    <row r="13" spans="1:10" x14ac:dyDescent="0.2">
      <c r="B13" s="61">
        <f>'data input'!B323</f>
        <v>1982</v>
      </c>
      <c r="C13" s="199">
        <f>'data input'!C323</f>
        <v>1387</v>
      </c>
      <c r="D13" s="199">
        <f>'data input'!D323</f>
        <v>858.24559999999997</v>
      </c>
      <c r="E13" s="199">
        <f>'data input'!E323</f>
        <v>2625</v>
      </c>
      <c r="F13" s="199">
        <f>'data input'!F323</f>
        <v>2684.5124000000001</v>
      </c>
      <c r="G13" s="199">
        <f>'data input'!G323</f>
        <v>4012</v>
      </c>
      <c r="H13" s="199">
        <f>'data input'!H323</f>
        <v>3542.7579999999998</v>
      </c>
      <c r="I13" s="199">
        <f>'data input'!I323</f>
        <v>1387</v>
      </c>
      <c r="J13" s="199">
        <f>'data input'!J323</f>
        <v>4012</v>
      </c>
    </row>
    <row r="14" spans="1:10" x14ac:dyDescent="0.2">
      <c r="B14" s="61">
        <f>'data input'!B324</f>
        <v>1983</v>
      </c>
      <c r="C14" s="199">
        <f>'data input'!C324</f>
        <v>1486</v>
      </c>
      <c r="D14" s="199">
        <f>'data input'!D324</f>
        <v>938.08240000000012</v>
      </c>
      <c r="E14" s="199">
        <f>'data input'!E324</f>
        <v>2755</v>
      </c>
      <c r="F14" s="199">
        <f>'data input'!F324</f>
        <v>2764.3491999999997</v>
      </c>
      <c r="G14" s="199">
        <f>'data input'!G324</f>
        <v>4241</v>
      </c>
      <c r="H14" s="199">
        <f>'data input'!H324</f>
        <v>3702.4315999999999</v>
      </c>
      <c r="I14" s="199">
        <f>'data input'!I324</f>
        <v>1486</v>
      </c>
      <c r="J14" s="199">
        <f>'data input'!J324</f>
        <v>4241</v>
      </c>
    </row>
    <row r="15" spans="1:10" x14ac:dyDescent="0.2">
      <c r="B15" s="61">
        <f>'data input'!B325</f>
        <v>1984</v>
      </c>
      <c r="C15" s="199">
        <f>'data input'!C325</f>
        <v>1585</v>
      </c>
      <c r="D15" s="199">
        <f>'data input'!D325</f>
        <v>1107.7356</v>
      </c>
      <c r="E15" s="199">
        <f>'data input'!E325</f>
        <v>2885</v>
      </c>
      <c r="F15" s="199">
        <f>'data input'!F325</f>
        <v>2884.1043999999997</v>
      </c>
      <c r="G15" s="199">
        <f>'data input'!G325</f>
        <v>4470</v>
      </c>
      <c r="H15" s="199">
        <f>'data input'!H325</f>
        <v>3991.8399999999997</v>
      </c>
      <c r="I15" s="199">
        <f>'data input'!I325</f>
        <v>1585</v>
      </c>
      <c r="J15" s="199">
        <f>'data input'!J325</f>
        <v>4470</v>
      </c>
    </row>
    <row r="16" spans="1:10" x14ac:dyDescent="0.2">
      <c r="B16" s="61">
        <f>'data input'!B326</f>
        <v>1985</v>
      </c>
      <c r="C16" s="199">
        <f>'data input'!C326</f>
        <v>1614</v>
      </c>
      <c r="D16" s="199">
        <f>'data input'!D326</f>
        <v>1217.5111999999999</v>
      </c>
      <c r="E16" s="199">
        <f>'data input'!E326</f>
        <v>2985</v>
      </c>
      <c r="F16" s="199">
        <f>'data input'!F326</f>
        <v>2943.9819999999991</v>
      </c>
      <c r="G16" s="199">
        <f>'data input'!G326</f>
        <v>4599</v>
      </c>
      <c r="H16" s="199">
        <f>'data input'!H326</f>
        <v>4161.493199999999</v>
      </c>
      <c r="I16" s="199">
        <f>'data input'!I326</f>
        <v>1614</v>
      </c>
      <c r="J16" s="199">
        <f>'data input'!J326</f>
        <v>4599</v>
      </c>
    </row>
    <row r="17" spans="2:10" x14ac:dyDescent="0.2">
      <c r="B17" s="61">
        <f>'data input'!B327</f>
        <v>1986</v>
      </c>
      <c r="C17" s="199">
        <f>'data input'!C327</f>
        <v>1643</v>
      </c>
      <c r="D17" s="199">
        <f>'data input'!D327</f>
        <v>1337.2663999999997</v>
      </c>
      <c r="E17" s="199">
        <f>'data input'!E327</f>
        <v>3085</v>
      </c>
      <c r="F17" s="199">
        <f>'data input'!F327</f>
        <v>3143.5739999999996</v>
      </c>
      <c r="G17" s="199">
        <f>'data input'!G327</f>
        <v>4728</v>
      </c>
      <c r="H17" s="199">
        <f>'data input'!H327</f>
        <v>4480.8403999999991</v>
      </c>
      <c r="I17" s="199">
        <f>'data input'!I327</f>
        <v>1643</v>
      </c>
      <c r="J17" s="199">
        <f>'data input'!J327</f>
        <v>4728</v>
      </c>
    </row>
    <row r="18" spans="2:10" x14ac:dyDescent="0.2">
      <c r="B18" s="61">
        <f>'data input'!B328</f>
        <v>1987</v>
      </c>
      <c r="C18" s="199">
        <f>'data input'!C328</f>
        <v>1672</v>
      </c>
      <c r="D18" s="199">
        <f>'data input'!D328</f>
        <v>1626.6747999999995</v>
      </c>
      <c r="E18" s="199">
        <f>'data input'!E328</f>
        <v>3185</v>
      </c>
      <c r="F18" s="199">
        <f>'data input'!F328</f>
        <v>3333.1863999999996</v>
      </c>
      <c r="G18" s="199">
        <f>'data input'!G328</f>
        <v>4857</v>
      </c>
      <c r="H18" s="199">
        <f>'data input'!H328</f>
        <v>4959.8611999999994</v>
      </c>
      <c r="I18" s="199">
        <f>'data input'!I328</f>
        <v>1672</v>
      </c>
      <c r="J18" s="199">
        <f>'data input'!J328</f>
        <v>4857</v>
      </c>
    </row>
    <row r="19" spans="2:10" x14ac:dyDescent="0.2">
      <c r="B19" s="61">
        <f>'data input'!B329</f>
        <v>1988</v>
      </c>
      <c r="C19" s="199">
        <f>'data input'!C329</f>
        <v>1701</v>
      </c>
      <c r="D19" s="199">
        <f>'data input'!D329</f>
        <v>1916.0831999999998</v>
      </c>
      <c r="E19" s="199">
        <f>'data input'!E329</f>
        <v>3285</v>
      </c>
      <c r="F19" s="199">
        <f>'data input'!F329</f>
        <v>3323.2067999999995</v>
      </c>
      <c r="G19" s="199">
        <f>'data input'!G329</f>
        <v>4986</v>
      </c>
      <c r="H19" s="199">
        <f>'data input'!H329</f>
        <v>5239.2899999999991</v>
      </c>
      <c r="I19" s="199">
        <f>'data input'!I329</f>
        <v>1701</v>
      </c>
      <c r="J19" s="199">
        <f>'data input'!J329</f>
        <v>4986</v>
      </c>
    </row>
    <row r="20" spans="2:10" x14ac:dyDescent="0.2">
      <c r="B20" s="61">
        <f>'data input'!B330</f>
        <v>1989</v>
      </c>
      <c r="C20" s="199">
        <f>'data input'!C330</f>
        <v>1730</v>
      </c>
      <c r="D20" s="199">
        <f>'data input'!D330</f>
        <v>2255.3896</v>
      </c>
      <c r="E20" s="199">
        <f>'data input'!E330</f>
        <v>3385</v>
      </c>
      <c r="F20" s="199">
        <f>'data input'!F330</f>
        <v>3482.8803999999996</v>
      </c>
      <c r="G20" s="199">
        <f>'data input'!G330</f>
        <v>5115</v>
      </c>
      <c r="H20" s="199">
        <f>'data input'!H330</f>
        <v>5738.2699999999995</v>
      </c>
      <c r="I20" s="199">
        <f>'data input'!I330</f>
        <v>1730</v>
      </c>
      <c r="J20" s="199">
        <f>'data input'!J330</f>
        <v>5115</v>
      </c>
    </row>
    <row r="21" spans="2:10" x14ac:dyDescent="0.2">
      <c r="B21" s="61">
        <f>'data input'!B331</f>
        <v>1990</v>
      </c>
      <c r="C21" s="199">
        <f>'data input'!C331</f>
        <v>1887.6</v>
      </c>
      <c r="D21" s="199">
        <f>'data input'!D331</f>
        <v>2195.5119999999997</v>
      </c>
      <c r="E21" s="199">
        <f>'data input'!E331</f>
        <v>3481.8</v>
      </c>
      <c r="F21" s="199">
        <f>'data input'!F331</f>
        <v>3452.9415999999997</v>
      </c>
      <c r="G21" s="199">
        <f>'data input'!G331</f>
        <v>5369.4</v>
      </c>
      <c r="H21" s="199">
        <f>'data input'!H331</f>
        <v>5648.4535999999989</v>
      </c>
      <c r="I21" s="199">
        <f>'data input'!I331</f>
        <v>1887.6</v>
      </c>
      <c r="J21" s="199">
        <f>'data input'!J331</f>
        <v>5369.4</v>
      </c>
    </row>
    <row r="22" spans="2:10" x14ac:dyDescent="0.2">
      <c r="B22" s="61">
        <f>'data input'!B332</f>
        <v>1991</v>
      </c>
      <c r="C22" s="199">
        <f>'data input'!C332</f>
        <v>2045.2</v>
      </c>
      <c r="D22" s="199">
        <f>'data input'!D332</f>
        <v>1975.9607999999998</v>
      </c>
      <c r="E22" s="199">
        <f>'data input'!E332</f>
        <v>3578.6</v>
      </c>
      <c r="F22" s="199">
        <f>'data input'!F332</f>
        <v>3752.3295999999991</v>
      </c>
      <c r="G22" s="199">
        <f>'data input'!G332</f>
        <v>5623.8</v>
      </c>
      <c r="H22" s="199">
        <f>'data input'!H332</f>
        <v>5728.290399999999</v>
      </c>
      <c r="I22" s="199">
        <f>'data input'!I332</f>
        <v>2045.2</v>
      </c>
      <c r="J22" s="199">
        <f>'data input'!J332</f>
        <v>5623.8</v>
      </c>
    </row>
    <row r="23" spans="2:10" x14ac:dyDescent="0.2">
      <c r="B23" s="61">
        <f>'data input'!B333</f>
        <v>1992</v>
      </c>
      <c r="C23" s="199">
        <f>'data input'!C333</f>
        <v>2202.8000000000002</v>
      </c>
      <c r="D23" s="199">
        <f>'data input'!D333</f>
        <v>2075.7567999999997</v>
      </c>
      <c r="E23" s="199">
        <f>'data input'!E333</f>
        <v>3675.4</v>
      </c>
      <c r="F23" s="199">
        <f>'data input'!F333</f>
        <v>4051.7175999999995</v>
      </c>
      <c r="G23" s="199">
        <f>'data input'!G333</f>
        <v>5878.2000000000007</v>
      </c>
      <c r="H23" s="199">
        <f>'data input'!H333</f>
        <v>6127.4743999999992</v>
      </c>
      <c r="I23" s="199">
        <f>'data input'!I333</f>
        <v>2202.8000000000002</v>
      </c>
      <c r="J23" s="199">
        <f>'data input'!J333</f>
        <v>5878.2000000000007</v>
      </c>
    </row>
    <row r="24" spans="2:10" x14ac:dyDescent="0.2">
      <c r="B24" s="61">
        <f>'data input'!B334</f>
        <v>1993</v>
      </c>
      <c r="C24" s="199">
        <f>'data input'!C334</f>
        <v>2360.4</v>
      </c>
      <c r="D24" s="199">
        <f>'data input'!D334</f>
        <v>2375.1448</v>
      </c>
      <c r="E24" s="199">
        <f>'data input'!E334</f>
        <v>3772.2</v>
      </c>
      <c r="F24" s="199">
        <f>'data input'!F334</f>
        <v>4131.5544</v>
      </c>
      <c r="G24" s="199">
        <f>'data input'!G334</f>
        <v>6132.6</v>
      </c>
      <c r="H24" s="199">
        <f>'data input'!H334</f>
        <v>6506.6992</v>
      </c>
      <c r="I24" s="199">
        <f>'data input'!I334</f>
        <v>2360.4</v>
      </c>
      <c r="J24" s="199">
        <f>'data input'!J334</f>
        <v>6132.6</v>
      </c>
    </row>
    <row r="25" spans="2:10" x14ac:dyDescent="0.2">
      <c r="B25" s="61">
        <f>'data input'!B335</f>
        <v>1994</v>
      </c>
      <c r="C25" s="199">
        <f>'data input'!C335</f>
        <v>2518</v>
      </c>
      <c r="D25" s="199">
        <f>'data input'!D335</f>
        <v>3036.8039736999995</v>
      </c>
      <c r="E25" s="199">
        <f>'data input'!E335</f>
        <v>3869</v>
      </c>
      <c r="F25" s="199">
        <f>'data input'!F335</f>
        <v>4311.1871999999994</v>
      </c>
      <c r="G25" s="199">
        <f>'data input'!G335</f>
        <v>6387</v>
      </c>
      <c r="H25" s="199">
        <f>'data input'!H335</f>
        <v>7347.9911736999984</v>
      </c>
      <c r="I25" s="199">
        <f>'data input'!I335</f>
        <v>2518</v>
      </c>
      <c r="J25" s="199">
        <f>'data input'!J335</f>
        <v>6387</v>
      </c>
    </row>
    <row r="26" spans="2:10" x14ac:dyDescent="0.2">
      <c r="B26" s="61">
        <f>'data input'!B336</f>
        <v>1995</v>
      </c>
      <c r="C26" s="199">
        <f>'data input'!C336</f>
        <v>2702.2</v>
      </c>
      <c r="D26" s="199">
        <f>'data input'!D336</f>
        <v>3493.0260032323681</v>
      </c>
      <c r="E26" s="199">
        <f>'data input'!E336</f>
        <v>4048.2</v>
      </c>
      <c r="F26" s="199">
        <f>'data input'!F336</f>
        <v>4122.57276</v>
      </c>
      <c r="G26" s="199">
        <f>'data input'!G336</f>
        <v>6750.4</v>
      </c>
      <c r="H26" s="199">
        <f>'data input'!H336</f>
        <v>7615.5987632323686</v>
      </c>
      <c r="I26" s="199">
        <f>'data input'!I336</f>
        <v>2702.2</v>
      </c>
      <c r="J26" s="199">
        <f>'data input'!J336</f>
        <v>6750.4</v>
      </c>
    </row>
    <row r="27" spans="2:10" x14ac:dyDescent="0.2">
      <c r="B27" s="61">
        <f>'data input'!B337</f>
        <v>1996</v>
      </c>
      <c r="C27" s="199">
        <f>'data input'!C337</f>
        <v>2886.4</v>
      </c>
      <c r="D27" s="199">
        <f>'data input'!D337</f>
        <v>3332.1930903282164</v>
      </c>
      <c r="E27" s="199">
        <f>'data input'!E337</f>
        <v>4227.3999999999996</v>
      </c>
      <c r="F27" s="199">
        <f>'data input'!F337</f>
        <v>4282.8920401199994</v>
      </c>
      <c r="G27" s="199">
        <f>'data input'!G337</f>
        <v>7113.7999999999993</v>
      </c>
      <c r="H27" s="199">
        <f>'data input'!H337</f>
        <v>7615.0851304482158</v>
      </c>
      <c r="I27" s="199">
        <f>'data input'!I337</f>
        <v>2886.4</v>
      </c>
      <c r="J27" s="199">
        <f>'data input'!J337</f>
        <v>7113.7999999999993</v>
      </c>
    </row>
    <row r="28" spans="2:10" x14ac:dyDescent="0.2">
      <c r="B28" s="61">
        <f>'data input'!B338</f>
        <v>1997</v>
      </c>
      <c r="C28" s="199">
        <f>'data input'!C338</f>
        <v>3070.6</v>
      </c>
      <c r="D28" s="199">
        <f>'data input'!D338</f>
        <v>3425.4946622700545</v>
      </c>
      <c r="E28" s="199">
        <f>'data input'!E338</f>
        <v>4406.6000000000004</v>
      </c>
      <c r="F28" s="199">
        <f>'data input'!F338</f>
        <v>4563.0802876799999</v>
      </c>
      <c r="G28" s="199">
        <f>'data input'!G338</f>
        <v>7477.2000000000007</v>
      </c>
      <c r="H28" s="199">
        <f>'data input'!H338</f>
        <v>7988.5749499500544</v>
      </c>
      <c r="I28" s="199">
        <f>'data input'!I338</f>
        <v>3070.6</v>
      </c>
      <c r="J28" s="199">
        <f>'data input'!J338</f>
        <v>7477.2000000000007</v>
      </c>
    </row>
    <row r="29" spans="2:10" x14ac:dyDescent="0.2">
      <c r="B29" s="61">
        <f>'data input'!B339</f>
        <v>1998</v>
      </c>
      <c r="C29" s="199">
        <f>'data input'!C339</f>
        <v>3254.8</v>
      </c>
      <c r="D29" s="199">
        <f>'data input'!D339</f>
        <v>3172.1972968137029</v>
      </c>
      <c r="E29" s="199">
        <f>'data input'!E339</f>
        <v>4585.8</v>
      </c>
      <c r="F29" s="199">
        <f>'data input'!F339</f>
        <v>4818.73169272</v>
      </c>
      <c r="G29" s="199">
        <f>'data input'!G339</f>
        <v>7840.6</v>
      </c>
      <c r="H29" s="199">
        <f>'data input'!H339</f>
        <v>7990.9289895337024</v>
      </c>
      <c r="I29" s="199">
        <f>'data input'!I339</f>
        <v>3254.8</v>
      </c>
      <c r="J29" s="199">
        <f>'data input'!J339</f>
        <v>7840.6</v>
      </c>
    </row>
    <row r="30" spans="2:10" x14ac:dyDescent="0.2">
      <c r="B30" s="61">
        <f>'data input'!B340</f>
        <v>1999</v>
      </c>
      <c r="C30" s="199">
        <f>'data input'!C340</f>
        <v>3439</v>
      </c>
      <c r="D30" s="199">
        <f>'data input'!D340</f>
        <v>3071.2007610450537</v>
      </c>
      <c r="E30" s="199">
        <f>'data input'!E340</f>
        <v>4765</v>
      </c>
      <c r="F30" s="199">
        <f>'data input'!F340</f>
        <v>5431.9980719199993</v>
      </c>
      <c r="G30" s="199">
        <f>'data input'!G340</f>
        <v>8204</v>
      </c>
      <c r="H30" s="199">
        <f>'data input'!H340</f>
        <v>8503.1988329650521</v>
      </c>
      <c r="I30" s="199">
        <f>'data input'!I340</f>
        <v>3439</v>
      </c>
      <c r="J30" s="199">
        <f>'data input'!J340</f>
        <v>8204</v>
      </c>
    </row>
    <row r="31" spans="2:10" x14ac:dyDescent="0.2">
      <c r="B31" s="61">
        <f>'data input'!B341</f>
        <v>2000</v>
      </c>
      <c r="C31" s="199">
        <f>'data input'!C341</f>
        <v>3900.4</v>
      </c>
      <c r="D31" s="199">
        <f>'data input'!D341</f>
        <v>3101.7659880922874</v>
      </c>
      <c r="E31" s="199">
        <f>'data input'!E341</f>
        <v>4837</v>
      </c>
      <c r="F31" s="199">
        <f>'data input'!F341</f>
        <v>5518.7247877599993</v>
      </c>
      <c r="G31" s="199">
        <f>'data input'!G341</f>
        <v>8737.4</v>
      </c>
      <c r="H31" s="199">
        <f>'data input'!H341</f>
        <v>8620.4907758522859</v>
      </c>
      <c r="I31" s="199">
        <f>'data input'!I341</f>
        <v>3900.4</v>
      </c>
      <c r="J31" s="199">
        <f>'data input'!J341</f>
        <v>8737.4</v>
      </c>
    </row>
    <row r="32" spans="2:10" x14ac:dyDescent="0.2">
      <c r="B32" s="61">
        <f>'data input'!B342</f>
        <v>2001</v>
      </c>
      <c r="C32" s="199">
        <f>'data input'!C342</f>
        <v>4361.8</v>
      </c>
      <c r="D32" s="199">
        <f>'data input'!D342</f>
        <v>3490.6954851631695</v>
      </c>
      <c r="E32" s="199">
        <f>'data input'!E342</f>
        <v>4909</v>
      </c>
      <c r="F32" s="199">
        <f>'data input'!F342</f>
        <v>5133.6150176399997</v>
      </c>
      <c r="G32" s="199">
        <f>'data input'!G342</f>
        <v>9270.7999999999993</v>
      </c>
      <c r="H32" s="199">
        <f>'data input'!H342</f>
        <v>8624.3105028031696</v>
      </c>
      <c r="I32" s="199">
        <f>'data input'!I342</f>
        <v>4361.8</v>
      </c>
      <c r="J32" s="199">
        <f>'data input'!J342</f>
        <v>9270.7999999999993</v>
      </c>
    </row>
    <row r="33" spans="2:10" x14ac:dyDescent="0.2">
      <c r="B33" s="61">
        <f>'data input'!B343</f>
        <v>2002</v>
      </c>
      <c r="C33" s="199">
        <f>'data input'!C343</f>
        <v>4823.2</v>
      </c>
      <c r="D33" s="199">
        <f>'data input'!D343</f>
        <v>3371.1842457692715</v>
      </c>
      <c r="E33" s="199">
        <f>'data input'!E343</f>
        <v>4981</v>
      </c>
      <c r="F33" s="199">
        <f>'data input'!F343</f>
        <v>5203.0919948799992</v>
      </c>
      <c r="G33" s="199">
        <f>'data input'!G343</f>
        <v>9804.2000000000007</v>
      </c>
      <c r="H33" s="199">
        <f>'data input'!H343</f>
        <v>8574.2762406492711</v>
      </c>
      <c r="I33" s="199">
        <f>'data input'!I343</f>
        <v>4823.2</v>
      </c>
      <c r="J33" s="199">
        <f>'data input'!J343</f>
        <v>9804.2000000000007</v>
      </c>
    </row>
    <row r="34" spans="2:10" x14ac:dyDescent="0.2">
      <c r="B34" s="61">
        <f>'data input'!B344</f>
        <v>2003</v>
      </c>
      <c r="C34" s="199">
        <f>'data input'!C344</f>
        <v>5284.6</v>
      </c>
      <c r="D34" s="199">
        <f>'data input'!D344</f>
        <v>3734.9110369047708</v>
      </c>
      <c r="E34" s="199">
        <f>'data input'!E344</f>
        <v>5053</v>
      </c>
      <c r="F34" s="199">
        <f>'data input'!F344</f>
        <v>5358.7368303599997</v>
      </c>
      <c r="G34" s="199">
        <f>'data input'!G344</f>
        <v>10337.6</v>
      </c>
      <c r="H34" s="199">
        <f>'data input'!H344</f>
        <v>9093.64786726477</v>
      </c>
      <c r="I34" s="199">
        <f>'data input'!I344</f>
        <v>5284.6</v>
      </c>
      <c r="J34" s="199">
        <f>'data input'!J344</f>
        <v>10337.6</v>
      </c>
    </row>
    <row r="35" spans="2:10" x14ac:dyDescent="0.2">
      <c r="B35" s="61">
        <f>'data input'!B345</f>
        <v>2004</v>
      </c>
      <c r="C35" s="199">
        <f>'data input'!C345</f>
        <v>5746</v>
      </c>
      <c r="D35" s="199">
        <f>'data input'!D345</f>
        <v>3923.9799744168513</v>
      </c>
      <c r="E35" s="199">
        <f>'data input'!E345</f>
        <v>5125</v>
      </c>
      <c r="F35" s="199">
        <f>'data input'!F345</f>
        <v>5507.1753966799997</v>
      </c>
      <c r="G35" s="199">
        <f>'data input'!G345</f>
        <v>10871</v>
      </c>
      <c r="H35" s="199">
        <f>'data input'!H345</f>
        <v>9431.155371096851</v>
      </c>
      <c r="I35" s="199">
        <f>'data input'!I345</f>
        <v>5746</v>
      </c>
      <c r="J35" s="199">
        <f>'data input'!J345</f>
        <v>10871</v>
      </c>
    </row>
    <row r="36" spans="2:10" x14ac:dyDescent="0.2">
      <c r="B36" s="61">
        <f>'data input'!B346</f>
        <v>2005</v>
      </c>
      <c r="C36" s="199">
        <f>'data input'!C346</f>
        <v>5834.4</v>
      </c>
      <c r="D36" s="199">
        <f>'data input'!D346</f>
        <v>4219.9255389157679</v>
      </c>
      <c r="E36" s="199">
        <f>'data input'!E346</f>
        <v>5177.8</v>
      </c>
      <c r="F36" s="199">
        <f>'data input'!F346</f>
        <v>5155.2218495999996</v>
      </c>
      <c r="G36" s="199">
        <f>'data input'!G346</f>
        <v>11012.2</v>
      </c>
      <c r="H36" s="199">
        <f>'data input'!H346</f>
        <v>9375.1473885157684</v>
      </c>
      <c r="I36" s="199">
        <f>'data input'!I346</f>
        <v>5834.4</v>
      </c>
      <c r="J36" s="199">
        <f>'data input'!J346</f>
        <v>11012.2</v>
      </c>
    </row>
    <row r="37" spans="2:10" x14ac:dyDescent="0.2">
      <c r="B37" s="61">
        <f>'data input'!B347</f>
        <v>2006</v>
      </c>
      <c r="C37" s="199">
        <f>'data input'!C347</f>
        <v>5922.8</v>
      </c>
      <c r="D37" s="199">
        <f>'data input'!D347</f>
        <v>4441.8124420458826</v>
      </c>
      <c r="E37" s="199">
        <f>'data input'!E347</f>
        <v>5230.6000000000004</v>
      </c>
      <c r="F37" s="199">
        <f>'data input'!F347</f>
        <v>5146.1074809199999</v>
      </c>
      <c r="G37" s="199">
        <f>'data input'!G347</f>
        <v>11153.400000000001</v>
      </c>
      <c r="H37" s="199">
        <f>'data input'!H347</f>
        <v>9587.9199229658825</v>
      </c>
      <c r="I37" s="199">
        <f>'data input'!I347</f>
        <v>5922.8</v>
      </c>
      <c r="J37" s="199">
        <f>'data input'!J347</f>
        <v>11153.400000000001</v>
      </c>
    </row>
    <row r="38" spans="2:10" x14ac:dyDescent="0.2">
      <c r="B38" s="61">
        <f>'data input'!B348</f>
        <v>2007</v>
      </c>
      <c r="C38" s="199">
        <f>'data input'!C348</f>
        <v>6011.2</v>
      </c>
      <c r="D38" s="199">
        <f>'data input'!D348</f>
        <v>4945.1866602929404</v>
      </c>
      <c r="E38" s="199">
        <f>'data input'!E348</f>
        <v>5283.4</v>
      </c>
      <c r="F38" s="199">
        <f>'data input'!F348</f>
        <v>5233.8291628799998</v>
      </c>
      <c r="G38" s="199">
        <f>'data input'!G348</f>
        <v>11294.599999999999</v>
      </c>
      <c r="H38" s="199">
        <f>'data input'!H348</f>
        <v>10179.01582317294</v>
      </c>
      <c r="I38" s="199">
        <f>'data input'!I348</f>
        <v>6011.2</v>
      </c>
      <c r="J38" s="199">
        <f>'data input'!J348</f>
        <v>11294.599999999999</v>
      </c>
    </row>
    <row r="39" spans="2:10" x14ac:dyDescent="0.2">
      <c r="B39" s="61">
        <f>'data input'!B349</f>
        <v>2008</v>
      </c>
      <c r="C39" s="199">
        <f>'data input'!C349</f>
        <v>6099.6</v>
      </c>
      <c r="D39" s="199">
        <f>'data input'!D349</f>
        <v>4633.75579550353</v>
      </c>
      <c r="E39" s="199">
        <f>'data input'!E349</f>
        <v>5336.2</v>
      </c>
      <c r="F39" s="199">
        <f>'data input'!F349</f>
        <v>4901.02048044</v>
      </c>
      <c r="G39" s="199">
        <f>'data input'!G349</f>
        <v>11435.8</v>
      </c>
      <c r="H39" s="199">
        <f>'data input'!H349</f>
        <v>9534.77627594353</v>
      </c>
      <c r="I39" s="199">
        <f>'data input'!I349</f>
        <v>6099.6</v>
      </c>
      <c r="J39" s="199">
        <f>'data input'!J349</f>
        <v>11435.8</v>
      </c>
    </row>
    <row r="40" spans="2:10" x14ac:dyDescent="0.2">
      <c r="B40" s="61">
        <f>'data input'!B350</f>
        <v>2009</v>
      </c>
      <c r="C40" s="199">
        <f>'data input'!C350</f>
        <v>6188</v>
      </c>
      <c r="D40" s="199">
        <f>'data input'!D350</f>
        <v>3956.0187348270592</v>
      </c>
      <c r="E40" s="199">
        <f>'data input'!E350</f>
        <v>5389</v>
      </c>
      <c r="F40" s="199">
        <f>'data input'!F350</f>
        <v>5737.5923851599991</v>
      </c>
      <c r="G40" s="199">
        <f>'data input'!G350</f>
        <v>11577</v>
      </c>
      <c r="H40" s="199">
        <f>'data input'!H350</f>
        <v>9693.6111199870575</v>
      </c>
      <c r="I40" s="199">
        <f>'data input'!I350</f>
        <v>6188</v>
      </c>
      <c r="J40" s="199">
        <f>'data input'!J350</f>
        <v>11577</v>
      </c>
    </row>
    <row r="41" spans="2:10" x14ac:dyDescent="0.2">
      <c r="B41" s="61">
        <f>'data input'!B351</f>
        <v>2010</v>
      </c>
      <c r="C41" s="199">
        <f>'data input'!C351</f>
        <v>6468.6</v>
      </c>
      <c r="D41" s="199">
        <f>'data input'!D351</f>
        <v>5582.0975047600004</v>
      </c>
      <c r="E41" s="199">
        <f>'data input'!E351</f>
        <v>5513.8</v>
      </c>
      <c r="F41" s="199">
        <f>'data input'!F351</f>
        <v>5148.32395008</v>
      </c>
      <c r="G41" s="199">
        <f>'data input'!G351</f>
        <v>11982.400000000001</v>
      </c>
      <c r="H41" s="199">
        <f>'data input'!H351</f>
        <v>10730.421454840001</v>
      </c>
      <c r="I41" s="199">
        <f>'data input'!I351</f>
        <v>6468.6</v>
      </c>
      <c r="J41" s="199">
        <f>'data input'!J351</f>
        <v>11982.400000000001</v>
      </c>
    </row>
    <row r="42" spans="2:10" x14ac:dyDescent="0.2">
      <c r="B42" s="61">
        <f>'data input'!B352</f>
        <v>2011</v>
      </c>
      <c r="C42" s="199">
        <f>'data input'!C352</f>
        <v>6749.2</v>
      </c>
      <c r="D42" s="199">
        <f>'data input'!D352</f>
        <v>6262.8304075552951</v>
      </c>
      <c r="E42" s="199">
        <f>'data input'!E352</f>
        <v>5638.6</v>
      </c>
      <c r="F42" s="199">
        <f>'data input'!F352</f>
        <v>5416.6993451199996</v>
      </c>
      <c r="G42" s="199">
        <f>'data input'!G352</f>
        <v>12387.8</v>
      </c>
      <c r="H42" s="199">
        <f>'data input'!H352</f>
        <v>11679.529752675295</v>
      </c>
      <c r="I42" s="199">
        <f>'data input'!I352</f>
        <v>6749.2</v>
      </c>
      <c r="J42" s="199">
        <f>'data input'!J352</f>
        <v>12387.8</v>
      </c>
    </row>
    <row r="43" spans="2:10" x14ac:dyDescent="0.2">
      <c r="B43" s="61">
        <f>'data input'!B353</f>
        <v>2012</v>
      </c>
      <c r="C43" s="199">
        <f>'data input'!C353</f>
        <v>7029.8</v>
      </c>
      <c r="D43" s="199">
        <f>'data input'!D353</f>
        <v>6367.0254184647065</v>
      </c>
      <c r="E43" s="199">
        <f>'data input'!E353</f>
        <v>5763.4</v>
      </c>
      <c r="F43" s="199">
        <f>'data input'!F353</f>
        <v>5421.9496126800004</v>
      </c>
      <c r="G43" s="199">
        <f>'data input'!G353</f>
        <v>12793.2</v>
      </c>
      <c r="H43" s="199">
        <f>'data input'!H353</f>
        <v>11788.975031144706</v>
      </c>
      <c r="I43" s="199">
        <f>'data input'!I353</f>
        <v>7029.8</v>
      </c>
      <c r="J43" s="199">
        <f>'data input'!J353</f>
        <v>12793.2</v>
      </c>
    </row>
    <row r="44" spans="2:10" x14ac:dyDescent="0.2">
      <c r="B44" s="61">
        <f>'data input'!B354</f>
        <v>2013</v>
      </c>
      <c r="C44" s="199">
        <f>'data input'!C354</f>
        <v>7310.4</v>
      </c>
      <c r="D44" s="199">
        <f>'data input'!D354</f>
        <v>7110.7671380952925</v>
      </c>
      <c r="E44" s="199">
        <f>'data input'!E354</f>
        <v>5888.2</v>
      </c>
      <c r="F44" s="199">
        <f>'data input'!F354</f>
        <v>5734.0166944799994</v>
      </c>
      <c r="G44" s="199">
        <f>'data input'!G354</f>
        <v>13198.599999999999</v>
      </c>
      <c r="H44" s="199">
        <f>'data input'!H354</f>
        <v>12844.783832575293</v>
      </c>
      <c r="I44" s="199">
        <f>'data input'!I354</f>
        <v>7310.4</v>
      </c>
      <c r="J44" s="199">
        <f>'data input'!J354</f>
        <v>13198.599999999999</v>
      </c>
    </row>
    <row r="45" spans="2:10" x14ac:dyDescent="0.2">
      <c r="B45" s="61">
        <f>'data input'!B355</f>
        <v>2014</v>
      </c>
      <c r="C45" s="199">
        <f>'data input'!C355</f>
        <v>7591</v>
      </c>
      <c r="D45" s="199">
        <f>'data input'!D355</f>
        <v>8045.3624215682339</v>
      </c>
      <c r="E45" s="199">
        <f>'data input'!E355</f>
        <v>6013</v>
      </c>
      <c r="F45" s="199">
        <f>'data input'!F355</f>
        <v>5533.1213587199991</v>
      </c>
      <c r="G45" s="199">
        <f>'data input'!G355</f>
        <v>13604</v>
      </c>
      <c r="H45" s="199">
        <f>'data input'!H355</f>
        <v>13578.483780288232</v>
      </c>
      <c r="I45" s="199">
        <f>'data input'!I355</f>
        <v>7591</v>
      </c>
      <c r="J45" s="199">
        <f>'data input'!J355</f>
        <v>13604</v>
      </c>
    </row>
    <row r="46" spans="2:10" x14ac:dyDescent="0.2">
      <c r="B46" s="61">
        <f>'data input'!B356</f>
        <v>2015</v>
      </c>
      <c r="C46" s="199">
        <f>'data input'!C356</f>
        <v>8493.7746000000006</v>
      </c>
      <c r="D46" s="199">
        <f>'data input'!D356</f>
        <v>7246.9236497270595</v>
      </c>
      <c r="E46" s="199">
        <f>'data input'!E356</f>
        <v>6013.2</v>
      </c>
      <c r="F46" s="199">
        <f>'data input'!F356</f>
        <v>5316.9033451199994</v>
      </c>
      <c r="G46" s="199">
        <f>'data input'!G356</f>
        <v>14506.974600000001</v>
      </c>
      <c r="H46" s="199">
        <f>'data input'!H356</f>
        <v>12563.826994847059</v>
      </c>
      <c r="I46" s="199">
        <f>'data input'!I356</f>
        <v>7684.9229999999998</v>
      </c>
      <c r="J46" s="199">
        <f>'data input'!J356</f>
        <v>13698.123</v>
      </c>
    </row>
    <row r="47" spans="2:10" x14ac:dyDescent="0.2">
      <c r="B47" s="61">
        <f>'data input'!B357</f>
        <v>2016</v>
      </c>
      <c r="C47" s="199">
        <f>'data input'!C357</f>
        <v>9396.5491999999995</v>
      </c>
      <c r="D47" s="199">
        <f>'data input'!D357</f>
        <v>6954.0879403270601</v>
      </c>
      <c r="E47" s="199">
        <f>'data input'!E357</f>
        <v>6013.4</v>
      </c>
      <c r="F47" s="199">
        <f>'data input'!F357</f>
        <v>5695.4036261600004</v>
      </c>
      <c r="G47" s="199">
        <f>'data input'!G357</f>
        <v>15409.949199999999</v>
      </c>
      <c r="H47" s="199">
        <f>'data input'!H357</f>
        <v>12649.49156648706</v>
      </c>
      <c r="I47" s="199">
        <f>'data input'!I357</f>
        <v>7778.8459999999995</v>
      </c>
      <c r="J47" s="199">
        <f>'data input'!J357</f>
        <v>13792.245999999999</v>
      </c>
    </row>
    <row r="48" spans="2:10" x14ac:dyDescent="0.2">
      <c r="B48" s="61">
        <f>'data input'!B358</f>
        <v>2017</v>
      </c>
      <c r="C48" s="199">
        <f>'data input'!C358</f>
        <v>10299.3238</v>
      </c>
      <c r="D48" s="199">
        <f>'data input'!D358</f>
        <v>7368.0026268741158</v>
      </c>
      <c r="E48" s="199">
        <f>'data input'!E358</f>
        <v>6013.6</v>
      </c>
      <c r="F48" s="199">
        <f>'data input'!F358</f>
        <v>5383.0047734162426</v>
      </c>
      <c r="G48" s="199">
        <f>'data input'!G358</f>
        <v>16312.9238</v>
      </c>
      <c r="H48" s="199">
        <f>'data input'!H358</f>
        <v>12751.007400290358</v>
      </c>
      <c r="I48" s="199">
        <f>'data input'!I358</f>
        <v>7872.7690000000002</v>
      </c>
      <c r="J48" s="199">
        <f>'data input'!J358</f>
        <v>13886.369000000001</v>
      </c>
    </row>
    <row r="49" spans="2:10" x14ac:dyDescent="0.2">
      <c r="B49" s="61">
        <f>'data input'!B359</f>
        <v>2018</v>
      </c>
      <c r="C49" s="199">
        <f>'data input'!C359</f>
        <v>11202.098399999999</v>
      </c>
      <c r="D49" s="199">
        <f>'data input'!D359</f>
        <v>8271.8850047023534</v>
      </c>
      <c r="E49" s="199">
        <f>'data input'!E359</f>
        <v>6013.8</v>
      </c>
      <c r="F49" s="199">
        <f>'data input'!F359</f>
        <v>5102.6773807125901</v>
      </c>
      <c r="G49" s="199">
        <f>'data input'!G359</f>
        <v>17215.898399999998</v>
      </c>
      <c r="H49" s="199">
        <f>'data input'!H359</f>
        <v>13374.562385414943</v>
      </c>
      <c r="I49" s="199">
        <f>'data input'!I359</f>
        <v>7966.692</v>
      </c>
      <c r="J49" s="199">
        <f>'data input'!J359</f>
        <v>13980.492</v>
      </c>
    </row>
    <row r="50" spans="2:10" x14ac:dyDescent="0.2">
      <c r="B50" s="61">
        <f>'data input'!B360</f>
        <v>2019</v>
      </c>
      <c r="C50" s="199">
        <f>'data input'!C360</f>
        <v>12104.873</v>
      </c>
      <c r="D50" s="199">
        <f>'data input'!D360</f>
        <v>7124.9125127058833</v>
      </c>
      <c r="E50" s="199">
        <f>'data input'!E360</f>
        <v>6014</v>
      </c>
      <c r="F50" s="199">
        <f>'data input'!F360</f>
        <v>4359.027072602501</v>
      </c>
      <c r="G50" s="199">
        <f>'data input'!G360</f>
        <v>18118.873</v>
      </c>
      <c r="H50" s="199">
        <f>'data input'!H360</f>
        <v>11483.939585308384</v>
      </c>
      <c r="I50" s="199">
        <f>'data input'!I360</f>
        <v>8060.6149999999998</v>
      </c>
      <c r="J50" s="199">
        <f>'data input'!J360</f>
        <v>14074.615</v>
      </c>
    </row>
    <row r="51" spans="2:10" x14ac:dyDescent="0.2">
      <c r="B51" s="61">
        <f>'data input'!B362</f>
        <v>2021</v>
      </c>
      <c r="C51" s="199">
        <f>'data input'!C362</f>
        <v>12689.811799999999</v>
      </c>
      <c r="D51" s="199">
        <f>'data input'!D362</f>
        <v>7687.22</v>
      </c>
      <c r="E51" s="199">
        <f>'data input'!E362</f>
        <v>6034.5308000000005</v>
      </c>
      <c r="F51" s="199">
        <f>'data input'!F362</f>
        <v>4476.18</v>
      </c>
      <c r="G51" s="199">
        <f>'data input'!G362</f>
        <v>18724.3426</v>
      </c>
      <c r="H51" s="199">
        <f>'data input'!H362</f>
        <v>12163.400000000001</v>
      </c>
      <c r="I51" s="199">
        <f>'data input'!I362</f>
        <v>8238.3413999999993</v>
      </c>
      <c r="J51" s="199">
        <f>'data input'!J362</f>
        <v>14272.8722</v>
      </c>
    </row>
    <row r="52" spans="2:10" x14ac:dyDescent="0.2">
      <c r="C52" s="25"/>
      <c r="D52" s="25"/>
      <c r="E52" s="25"/>
      <c r="F52" s="25"/>
      <c r="G52" s="25"/>
      <c r="H52" s="25"/>
    </row>
    <row r="53" spans="2:10" x14ac:dyDescent="0.2">
      <c r="C53" s="25"/>
      <c r="D53" s="25"/>
      <c r="E53" s="25"/>
      <c r="F53" s="25"/>
      <c r="G53" s="25"/>
      <c r="H53" s="25"/>
    </row>
    <row r="54" spans="2:10" x14ac:dyDescent="0.2">
      <c r="C54" s="25"/>
      <c r="D54" s="25"/>
      <c r="E54" s="25"/>
      <c r="F54" s="25"/>
      <c r="G54" s="25"/>
      <c r="H54" s="25"/>
    </row>
    <row r="55" spans="2:10" x14ac:dyDescent="0.2">
      <c r="C55" s="25"/>
      <c r="D55" s="25"/>
      <c r="E55" s="25"/>
      <c r="F55" s="25"/>
      <c r="G55" s="25"/>
      <c r="H55" s="25"/>
    </row>
    <row r="56" spans="2:10" x14ac:dyDescent="0.2">
      <c r="C56" s="25"/>
      <c r="D56" s="25"/>
      <c r="E56" s="25"/>
      <c r="F56" s="25"/>
      <c r="G56" s="25"/>
      <c r="H56" s="25"/>
    </row>
    <row r="57" spans="2:10" x14ac:dyDescent="0.2">
      <c r="C57" s="25"/>
      <c r="D57" s="25"/>
      <c r="E57" s="25"/>
      <c r="F57" s="25"/>
      <c r="G57" s="25"/>
      <c r="H57"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F12"/>
  <sheetViews>
    <sheetView showGridLines="0" workbookViewId="0"/>
  </sheetViews>
  <sheetFormatPr defaultColWidth="9" defaultRowHeight="12.75" x14ac:dyDescent="0.2"/>
  <cols>
    <col min="1" max="1" width="9" style="80"/>
    <col min="2" max="2" width="15.625" style="80" customWidth="1"/>
    <col min="3" max="3" width="15.25" style="80" customWidth="1"/>
    <col min="4" max="4" width="12.625" style="80" customWidth="1"/>
    <col min="5" max="5" width="6.625" style="80" customWidth="1"/>
    <col min="6" max="6" width="12.625" style="80" customWidth="1"/>
    <col min="7" max="7" width="3.625" style="80" customWidth="1"/>
    <col min="8" max="16384" width="9" style="80"/>
  </cols>
  <sheetData>
    <row r="1" spans="1:6" x14ac:dyDescent="0.2">
      <c r="A1" s="91"/>
      <c r="B1" s="91"/>
      <c r="C1" s="91"/>
      <c r="D1" s="91"/>
    </row>
    <row r="2" spans="1:6" x14ac:dyDescent="0.2">
      <c r="A2" s="543" t="str">
        <f>Index!B8</f>
        <v>Table 2  Standing volume of conifers at 31 March 2021</v>
      </c>
      <c r="B2" s="91"/>
      <c r="C2" s="91"/>
      <c r="D2" s="91"/>
    </row>
    <row r="3" spans="1:6" x14ac:dyDescent="0.2">
      <c r="B3" s="440"/>
      <c r="C3" s="441"/>
    </row>
    <row r="4" spans="1:6" x14ac:dyDescent="0.2">
      <c r="A4" s="440"/>
      <c r="B4" s="441"/>
      <c r="C4" s="440"/>
    </row>
    <row r="5" spans="1:6" ht="25.5" x14ac:dyDescent="0.2">
      <c r="A5" s="440"/>
      <c r="B5" s="580"/>
      <c r="C5" s="581" t="str">
        <f>'data input'!$G$28</f>
        <v>Public Forest Estate</v>
      </c>
      <c r="D5" s="582" t="s">
        <v>109</v>
      </c>
      <c r="E5" s="583"/>
      <c r="F5" s="584" t="s">
        <v>11</v>
      </c>
    </row>
    <row r="6" spans="1:6" ht="27.75" x14ac:dyDescent="0.2">
      <c r="A6" s="440"/>
      <c r="B6" s="585" t="s">
        <v>9</v>
      </c>
      <c r="C6" s="586" t="s">
        <v>0</v>
      </c>
      <c r="D6" s="586" t="s">
        <v>0</v>
      </c>
      <c r="E6" s="578" t="s">
        <v>12</v>
      </c>
      <c r="F6" s="586" t="s">
        <v>0</v>
      </c>
    </row>
    <row r="7" spans="1:6" ht="13.5" x14ac:dyDescent="0.2">
      <c r="A7" s="440"/>
      <c r="B7" s="332" t="s">
        <v>1</v>
      </c>
      <c r="C7" s="333">
        <f>'data input'!J34</f>
        <v>25753.39</v>
      </c>
      <c r="D7" s="333">
        <f>'data input'!K34</f>
        <v>65139.830999999998</v>
      </c>
      <c r="E7" s="532">
        <f>'data input'!L34</f>
        <v>2.9035124316031697</v>
      </c>
      <c r="F7" s="334">
        <f t="shared" ref="F7:F12" si="0">C7+D7</f>
        <v>90893.22099999999</v>
      </c>
    </row>
    <row r="8" spans="1:6" ht="13.5" x14ac:dyDescent="0.2">
      <c r="A8" s="440"/>
      <c r="B8" s="332" t="s">
        <v>2</v>
      </c>
      <c r="C8" s="333">
        <f>'data input'!J35</f>
        <v>76143.023000000001</v>
      </c>
      <c r="D8" s="333">
        <f>'data input'!K35</f>
        <v>187960.98800000001</v>
      </c>
      <c r="E8" s="532">
        <f>'data input'!L35</f>
        <v>1.9264205708167061</v>
      </c>
      <c r="F8" s="334">
        <f t="shared" si="0"/>
        <v>264104.011</v>
      </c>
    </row>
    <row r="9" spans="1:6" ht="13.5" x14ac:dyDescent="0.2">
      <c r="A9" s="440"/>
      <c r="B9" s="332" t="s">
        <v>3</v>
      </c>
      <c r="C9" s="333">
        <f>'data input'!J36</f>
        <v>19950.887999999999</v>
      </c>
      <c r="D9" s="333">
        <f>'data input'!K36</f>
        <v>19826.511999999999</v>
      </c>
      <c r="E9" s="532">
        <f>'data input'!L36</f>
        <v>5.65</v>
      </c>
      <c r="F9" s="334">
        <f t="shared" si="0"/>
        <v>39777.399999999994</v>
      </c>
    </row>
    <row r="10" spans="1:6" x14ac:dyDescent="0.2">
      <c r="A10" s="440"/>
      <c r="B10" s="335" t="s">
        <v>4</v>
      </c>
      <c r="C10" s="336">
        <f>'data input'!J37</f>
        <v>121847.30100000001</v>
      </c>
      <c r="D10" s="336">
        <f>'data input'!K37</f>
        <v>272927.33100000001</v>
      </c>
      <c r="E10" s="337">
        <f>'data input'!L37</f>
        <v>1.5520347403086694</v>
      </c>
      <c r="F10" s="338">
        <f t="shared" si="0"/>
        <v>394774.63199999998</v>
      </c>
    </row>
    <row r="11" spans="1:6" x14ac:dyDescent="0.2">
      <c r="B11" s="330" t="s">
        <v>20</v>
      </c>
      <c r="C11" s="333">
        <f>'data input'!J38</f>
        <v>12528</v>
      </c>
      <c r="D11" s="333">
        <f>'data input'!K38</f>
        <v>1420</v>
      </c>
      <c r="E11" s="324"/>
      <c r="F11" s="339">
        <f t="shared" si="0"/>
        <v>13948</v>
      </c>
    </row>
    <row r="12" spans="1:6" x14ac:dyDescent="0.2">
      <c r="B12" s="331" t="s">
        <v>21</v>
      </c>
      <c r="C12" s="340">
        <f>'data input'!J39</f>
        <v>134375.30100000001</v>
      </c>
      <c r="D12" s="340">
        <f>'data input'!K39</f>
        <v>274347.33100000001</v>
      </c>
      <c r="E12" s="328"/>
      <c r="F12" s="341">
        <f t="shared" si="0"/>
        <v>408722.63199999998</v>
      </c>
    </row>
  </sheetData>
  <phoneticPr fontId="15" type="noConversion"/>
  <conditionalFormatting sqref="C10:F12 C7:D9 F7:F9">
    <cfRule type="cellIs" dxfId="37" priority="4" operator="lessThan">
      <formula>1</formula>
    </cfRule>
    <cfRule type="cellIs" dxfId="36" priority="5" operator="equal">
      <formula>0</formula>
    </cfRule>
  </conditionalFormatting>
  <conditionalFormatting sqref="E7:E9">
    <cfRule type="cellIs" dxfId="35" priority="2" operator="equal">
      <formula>0</formula>
    </cfRule>
    <cfRule type="cellIs" dxfId="34" priority="3" operator="lessThan">
      <formula>1</formula>
    </cfRule>
  </conditionalFormatting>
  <conditionalFormatting sqref="E7:E9">
    <cfRule type="cellIs" dxfId="33" priority="1" operator="greaterThan">
      <formula>25</formula>
    </cfRule>
  </conditionalFormatting>
  <pageMargins left="0.75" right="0.75" top="1" bottom="1"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1:H48"/>
  <sheetViews>
    <sheetView showGridLines="0" zoomScaleNormal="100" workbookViewId="0"/>
  </sheetViews>
  <sheetFormatPr defaultColWidth="9" defaultRowHeight="12.75" x14ac:dyDescent="0.2"/>
  <cols>
    <col min="1" max="1" width="9" style="80"/>
    <col min="2" max="2" width="15.625" style="80" customWidth="1"/>
    <col min="3" max="3" width="14.375" style="80" customWidth="1"/>
    <col min="4" max="4" width="12.625" style="80" customWidth="1"/>
    <col min="5" max="5" width="6.625" style="80" customWidth="1"/>
    <col min="6" max="6" width="12.625" style="80" customWidth="1"/>
    <col min="7" max="16384" width="9" style="80"/>
  </cols>
  <sheetData>
    <row r="1" spans="1:8" x14ac:dyDescent="0.2">
      <c r="A1" s="209"/>
    </row>
    <row r="2" spans="1:8" x14ac:dyDescent="0.2">
      <c r="A2" s="442" t="str">
        <f>Index!B9</f>
        <v>Table 3 25-year forecast of softwood availability; average annual volumes within periods</v>
      </c>
    </row>
    <row r="5" spans="1:8" ht="29.25" customHeight="1" x14ac:dyDescent="0.2">
      <c r="B5" s="587" t="s">
        <v>10</v>
      </c>
      <c r="C5" s="588" t="str">
        <f>'data input'!$G$28</f>
        <v>Public Forest Estate</v>
      </c>
      <c r="D5" s="589" t="s">
        <v>109</v>
      </c>
      <c r="E5" s="590"/>
      <c r="F5" s="591" t="s">
        <v>11</v>
      </c>
    </row>
    <row r="6" spans="1:8" ht="27.75" x14ac:dyDescent="0.2">
      <c r="B6" s="592"/>
      <c r="C6" s="593" t="s">
        <v>14</v>
      </c>
      <c r="D6" s="593" t="s">
        <v>14</v>
      </c>
      <c r="E6" s="578" t="s">
        <v>12</v>
      </c>
      <c r="F6" s="581" t="s">
        <v>14</v>
      </c>
    </row>
    <row r="7" spans="1:8" x14ac:dyDescent="0.2">
      <c r="B7" s="342" t="s">
        <v>1</v>
      </c>
      <c r="C7" s="535"/>
      <c r="D7" s="535"/>
      <c r="E7" s="535"/>
      <c r="F7" s="535"/>
    </row>
    <row r="8" spans="1:8" ht="13.5" x14ac:dyDescent="0.2">
      <c r="B8" s="345" t="s">
        <v>60</v>
      </c>
      <c r="C8" s="536">
        <f>'data input'!C94</f>
        <v>1107.2090000000001</v>
      </c>
      <c r="D8" s="344">
        <f>'data input'!C167</f>
        <v>2569.7829999999999</v>
      </c>
      <c r="E8" s="532">
        <f>'data input'!D167</f>
        <v>6.4818879522708501</v>
      </c>
      <c r="F8" s="339">
        <f>C8+D8</f>
        <v>3676.9920000000002</v>
      </c>
    </row>
    <row r="9" spans="1:8" ht="13.5" x14ac:dyDescent="0.2">
      <c r="B9" s="345" t="s">
        <v>61</v>
      </c>
      <c r="C9" s="536">
        <f>'data input'!D94</f>
        <v>1158.44</v>
      </c>
      <c r="D9" s="344">
        <f>'data input'!E167</f>
        <v>2615.7550000000001</v>
      </c>
      <c r="E9" s="532">
        <f>'data input'!F167</f>
        <v>7.6900699945370254</v>
      </c>
      <c r="F9" s="339">
        <f>C9+D9</f>
        <v>3774.1950000000002</v>
      </c>
    </row>
    <row r="10" spans="1:8" ht="13.5" x14ac:dyDescent="0.2">
      <c r="B10" s="345" t="s">
        <v>62</v>
      </c>
      <c r="C10" s="536">
        <f>'data input'!E94</f>
        <v>1096.557</v>
      </c>
      <c r="D10" s="344">
        <f>'data input'!G167</f>
        <v>2318.6860000000001</v>
      </c>
      <c r="E10" s="532">
        <f>'data input'!H167</f>
        <v>8.299489638702358</v>
      </c>
      <c r="F10" s="339">
        <f>C10+D10</f>
        <v>3415.2430000000004</v>
      </c>
    </row>
    <row r="11" spans="1:8" ht="13.5" x14ac:dyDescent="0.2">
      <c r="B11" s="345" t="s">
        <v>63</v>
      </c>
      <c r="C11" s="536">
        <f>'data input'!F94</f>
        <v>1006.353</v>
      </c>
      <c r="D11" s="344">
        <f>'data input'!I167</f>
        <v>2494.6689999999999</v>
      </c>
      <c r="E11" s="532">
        <f>'data input'!J167</f>
        <v>7.8205900216732038</v>
      </c>
      <c r="F11" s="339">
        <f>C11+D11</f>
        <v>3501.0219999999999</v>
      </c>
    </row>
    <row r="12" spans="1:8" ht="13.5" x14ac:dyDescent="0.2">
      <c r="B12" s="345" t="s">
        <v>178</v>
      </c>
      <c r="C12" s="536">
        <f>'data input'!G94</f>
        <v>1039.481</v>
      </c>
      <c r="D12" s="344">
        <f>'data input'!K167</f>
        <v>2056.6559999999999</v>
      </c>
      <c r="E12" s="532">
        <f>'data input'!L167</f>
        <v>7.7915930471697994</v>
      </c>
      <c r="F12" s="339">
        <f>C12+D12</f>
        <v>3096.1369999999997</v>
      </c>
    </row>
    <row r="13" spans="1:8" x14ac:dyDescent="0.2">
      <c r="B13" s="346" t="s">
        <v>2</v>
      </c>
      <c r="C13" s="537"/>
      <c r="D13" s="537"/>
      <c r="E13" s="537"/>
      <c r="F13" s="537"/>
      <c r="G13" s="443"/>
      <c r="H13" s="443"/>
    </row>
    <row r="14" spans="1:8" ht="13.5" x14ac:dyDescent="0.2">
      <c r="B14" s="345" t="str">
        <f>B8</f>
        <v>2022–26</v>
      </c>
      <c r="C14" s="536">
        <f>'data input'!C106</f>
        <v>3673.7249999999999</v>
      </c>
      <c r="D14" s="344">
        <f>'data input'!C179</f>
        <v>5092.0360000000001</v>
      </c>
      <c r="E14" s="532">
        <f>'data input'!D179</f>
        <v>8.2936119008897773</v>
      </c>
      <c r="F14" s="339">
        <f>C14+D14</f>
        <v>8765.7610000000004</v>
      </c>
    </row>
    <row r="15" spans="1:8" ht="13.5" x14ac:dyDescent="0.2">
      <c r="B15" s="345" t="str">
        <f>B9</f>
        <v>2027–31</v>
      </c>
      <c r="C15" s="536">
        <f>'data input'!D106</f>
        <v>3537.88</v>
      </c>
      <c r="D15" s="344">
        <f>'data input'!E179</f>
        <v>6529.4849999999997</v>
      </c>
      <c r="E15" s="532">
        <f>'data input'!F179</f>
        <v>7.8498252756186169</v>
      </c>
      <c r="F15" s="339">
        <f>C15+D15</f>
        <v>10067.365</v>
      </c>
    </row>
    <row r="16" spans="1:8" ht="13.5" x14ac:dyDescent="0.2">
      <c r="B16" s="345" t="str">
        <f>B10</f>
        <v>2032–36</v>
      </c>
      <c r="C16" s="536">
        <f>'data input'!E106</f>
        <v>3201.3589999999999</v>
      </c>
      <c r="D16" s="344">
        <f>'data input'!G179</f>
        <v>8607.8220000000001</v>
      </c>
      <c r="E16" s="532">
        <f>'data input'!H179</f>
        <v>6.9158747600295243</v>
      </c>
      <c r="F16" s="339">
        <f>C16+D16</f>
        <v>11809.181</v>
      </c>
    </row>
    <row r="17" spans="2:8" ht="13.5" x14ac:dyDescent="0.2">
      <c r="B17" s="345" t="str">
        <f>B11</f>
        <v>2037–41</v>
      </c>
      <c r="C17" s="536">
        <f>'data input'!F106</f>
        <v>2699.4850000000001</v>
      </c>
      <c r="D17" s="344">
        <f>'data input'!I179</f>
        <v>9609.2530000000006</v>
      </c>
      <c r="E17" s="532">
        <f>'data input'!J179</f>
        <v>6.3387114759455825</v>
      </c>
      <c r="F17" s="339">
        <f>C17+D17</f>
        <v>12308.738000000001</v>
      </c>
    </row>
    <row r="18" spans="2:8" ht="13.5" x14ac:dyDescent="0.2">
      <c r="B18" s="345" t="str">
        <f>B12</f>
        <v>2042–46</v>
      </c>
      <c r="C18" s="536">
        <f>'data input'!G106</f>
        <v>2610.2539999999999</v>
      </c>
      <c r="D18" s="344">
        <f>'data input'!K179</f>
        <v>7964.8140000000003</v>
      </c>
      <c r="E18" s="532">
        <f>'data input'!L179</f>
        <v>6.4013403814970387</v>
      </c>
      <c r="F18" s="339">
        <f>C18+D18</f>
        <v>10575.067999999999</v>
      </c>
    </row>
    <row r="19" spans="2:8" x14ac:dyDescent="0.2">
      <c r="B19" s="347" t="s">
        <v>3</v>
      </c>
      <c r="C19" s="538"/>
      <c r="D19" s="538"/>
      <c r="E19" s="538"/>
      <c r="F19" s="538"/>
      <c r="G19" s="443"/>
      <c r="H19" s="443"/>
    </row>
    <row r="20" spans="2:8" ht="13.5" x14ac:dyDescent="0.2">
      <c r="B20" s="345" t="str">
        <f>B8</f>
        <v>2022–26</v>
      </c>
      <c r="C20" s="536">
        <f>'data input'!C118</f>
        <v>1284.393</v>
      </c>
      <c r="D20" s="344">
        <f>'data input'!C191</f>
        <v>843.11199999999997</v>
      </c>
      <c r="E20" s="532">
        <f>'data input'!D191</f>
        <v>15.43</v>
      </c>
      <c r="F20" s="339">
        <f>C20+D20</f>
        <v>2127.5050000000001</v>
      </c>
    </row>
    <row r="21" spans="2:8" ht="13.5" x14ac:dyDescent="0.2">
      <c r="B21" s="345" t="str">
        <f>B9</f>
        <v>2027–31</v>
      </c>
      <c r="C21" s="536">
        <f>'data input'!D118</f>
        <v>1016.942</v>
      </c>
      <c r="D21" s="344">
        <f>'data input'!E191</f>
        <v>682.85199999999998</v>
      </c>
      <c r="E21" s="532">
        <f>'data input'!F191</f>
        <v>15.779999999999998</v>
      </c>
      <c r="F21" s="339">
        <f>C21+D21</f>
        <v>1699.7939999999999</v>
      </c>
    </row>
    <row r="22" spans="2:8" ht="13.5" x14ac:dyDescent="0.2">
      <c r="B22" s="345" t="str">
        <f>B10</f>
        <v>2032–36</v>
      </c>
      <c r="C22" s="536">
        <f>'data input'!E118</f>
        <v>798.54600000000005</v>
      </c>
      <c r="D22" s="344">
        <f>'data input'!G191</f>
        <v>773.40200000000004</v>
      </c>
      <c r="E22" s="532">
        <f>'data input'!H191</f>
        <v>15.050000000000002</v>
      </c>
      <c r="F22" s="339">
        <f>C22+D22</f>
        <v>1571.9480000000001</v>
      </c>
    </row>
    <row r="23" spans="2:8" ht="13.5" x14ac:dyDescent="0.2">
      <c r="B23" s="345" t="str">
        <f>B11</f>
        <v>2037–41</v>
      </c>
      <c r="C23" s="536">
        <f>'data input'!F118</f>
        <v>815.50400000000002</v>
      </c>
      <c r="D23" s="344">
        <f>'data input'!I191</f>
        <v>870.09</v>
      </c>
      <c r="E23" s="532">
        <f>'data input'!J191</f>
        <v>15.06</v>
      </c>
      <c r="F23" s="339">
        <f>C23+D23</f>
        <v>1685.5940000000001</v>
      </c>
    </row>
    <row r="24" spans="2:8" ht="13.5" x14ac:dyDescent="0.2">
      <c r="B24" s="345" t="str">
        <f>B12</f>
        <v>2042–46</v>
      </c>
      <c r="C24" s="536">
        <f>'data input'!G118</f>
        <v>457.40800000000002</v>
      </c>
      <c r="D24" s="344">
        <f>'data input'!K191</f>
        <v>790.32299999999998</v>
      </c>
      <c r="E24" s="532">
        <f>'data input'!L191</f>
        <v>15.430000000000001</v>
      </c>
      <c r="F24" s="339">
        <f>C24+D24</f>
        <v>1247.731</v>
      </c>
    </row>
    <row r="25" spans="2:8" x14ac:dyDescent="0.2">
      <c r="B25" s="594" t="s">
        <v>4</v>
      </c>
      <c r="C25" s="595"/>
      <c r="D25" s="595"/>
      <c r="E25" s="595"/>
      <c r="F25" s="595"/>
      <c r="G25" s="443"/>
      <c r="H25" s="443"/>
    </row>
    <row r="26" spans="2:8" ht="13.5" x14ac:dyDescent="0.2">
      <c r="B26" s="345" t="str">
        <f>B8</f>
        <v>2022–26</v>
      </c>
      <c r="C26" s="536">
        <f>'data input'!C130</f>
        <v>6065.3270000000002</v>
      </c>
      <c r="D26" s="344">
        <f>'data input'!C203</f>
        <v>8504.9310000000005</v>
      </c>
      <c r="E26" s="532">
        <f>'data input'!D203</f>
        <v>5.5526424072068084</v>
      </c>
      <c r="F26" s="339">
        <f>C26+D26</f>
        <v>14570.258000000002</v>
      </c>
    </row>
    <row r="27" spans="2:8" ht="13.5" x14ac:dyDescent="0.2">
      <c r="B27" s="345" t="str">
        <f>B9</f>
        <v>2027–31</v>
      </c>
      <c r="C27" s="536">
        <f>'data input'!D130</f>
        <v>5713.2619999999997</v>
      </c>
      <c r="D27" s="344">
        <f>'data input'!E203</f>
        <v>9828.0920000000006</v>
      </c>
      <c r="E27" s="532">
        <f>'data input'!F203</f>
        <v>5.7087018889665835</v>
      </c>
      <c r="F27" s="339">
        <f>C27+D27</f>
        <v>15541.353999999999</v>
      </c>
    </row>
    <row r="28" spans="2:8" ht="13.5" x14ac:dyDescent="0.2">
      <c r="B28" s="345" t="str">
        <f>B10</f>
        <v>2032–36</v>
      </c>
      <c r="C28" s="536">
        <f>'data input'!E130</f>
        <v>5096.4620000000004</v>
      </c>
      <c r="D28" s="344">
        <f>'data input'!G203</f>
        <v>11699.91</v>
      </c>
      <c r="E28" s="532">
        <f>'data input'!H203</f>
        <v>5.4391268686580521</v>
      </c>
      <c r="F28" s="339">
        <f>C28+D28</f>
        <v>16796.371999999999</v>
      </c>
    </row>
    <row r="29" spans="2:8" ht="13.5" x14ac:dyDescent="0.2">
      <c r="B29" s="345" t="str">
        <f>B11</f>
        <v>2037–41</v>
      </c>
      <c r="C29" s="536">
        <f>'data input'!F130</f>
        <v>4521.3419999999996</v>
      </c>
      <c r="D29" s="344">
        <f>'data input'!I203</f>
        <v>12974.012000000001</v>
      </c>
      <c r="E29" s="532">
        <f>'data input'!J203</f>
        <v>5.0321394628577725</v>
      </c>
      <c r="F29" s="339">
        <f>C29+D29</f>
        <v>17495.353999999999</v>
      </c>
    </row>
    <row r="30" spans="2:8" ht="13.5" x14ac:dyDescent="0.2">
      <c r="B30" s="345" t="str">
        <f>B12</f>
        <v>2042–46</v>
      </c>
      <c r="C30" s="536">
        <f>'data input'!G130</f>
        <v>4107.143</v>
      </c>
      <c r="D30" s="344">
        <f>'data input'!K203</f>
        <v>10811.793</v>
      </c>
      <c r="E30" s="532">
        <f>'data input'!L203</f>
        <v>5.0702090659271226</v>
      </c>
      <c r="F30" s="339">
        <f>C30+D30</f>
        <v>14918.936</v>
      </c>
    </row>
    <row r="31" spans="2:8" x14ac:dyDescent="0.2">
      <c r="B31" s="348" t="s">
        <v>20</v>
      </c>
      <c r="C31" s="539"/>
      <c r="D31" s="539"/>
      <c r="E31" s="539"/>
      <c r="F31" s="539"/>
    </row>
    <row r="32" spans="2:8" x14ac:dyDescent="0.2">
      <c r="B32" s="345" t="str">
        <f>B8</f>
        <v>2022–26</v>
      </c>
      <c r="C32" s="536">
        <f>'data input'!C142</f>
        <v>498.13394399999999</v>
      </c>
      <c r="D32" s="344">
        <f>'data input'!C215</f>
        <v>23.594512864119995</v>
      </c>
      <c r="E32" s="324"/>
      <c r="F32" s="339">
        <f>C32+D32</f>
        <v>521.72845686411995</v>
      </c>
    </row>
    <row r="33" spans="2:6" x14ac:dyDescent="0.2">
      <c r="B33" s="345" t="str">
        <f>B9</f>
        <v>2027–31</v>
      </c>
      <c r="C33" s="536">
        <f>'data input'!D142</f>
        <v>628.13559200000009</v>
      </c>
      <c r="D33" s="344">
        <f>'data input'!E215</f>
        <v>41.771640631049976</v>
      </c>
      <c r="E33" s="324"/>
      <c r="F33" s="339">
        <f>C33+D33</f>
        <v>669.90723263105008</v>
      </c>
    </row>
    <row r="34" spans="2:6" x14ac:dyDescent="0.2">
      <c r="B34" s="345" t="str">
        <f>B10</f>
        <v>2032–36</v>
      </c>
      <c r="C34" s="536">
        <f>'data input'!E142</f>
        <v>697.74338399999999</v>
      </c>
      <c r="D34" s="344">
        <f>'data input'!G215</f>
        <v>42.77361413962997</v>
      </c>
      <c r="E34" s="324"/>
      <c r="F34" s="339">
        <f>C34+D34</f>
        <v>740.51699813963</v>
      </c>
    </row>
    <row r="35" spans="2:6" x14ac:dyDescent="0.2">
      <c r="B35" s="345" t="str">
        <f>B11</f>
        <v>2037–41</v>
      </c>
      <c r="C35" s="536">
        <f>'data input'!F142</f>
        <v>635.28886399999999</v>
      </c>
      <c r="D35" s="344">
        <f>'data input'!I215</f>
        <v>40.494855860909965</v>
      </c>
      <c r="E35" s="324"/>
      <c r="F35" s="339">
        <f>C35+D35</f>
        <v>675.78371986090997</v>
      </c>
    </row>
    <row r="36" spans="2:6" x14ac:dyDescent="0.2">
      <c r="B36" s="345" t="str">
        <f>B12</f>
        <v>2042–46</v>
      </c>
      <c r="C36" s="536">
        <f>'data input'!G142</f>
        <v>533.58365000000003</v>
      </c>
      <c r="D36" s="344">
        <f>'data input'!K215</f>
        <v>24.735001245789991</v>
      </c>
      <c r="E36" s="324"/>
      <c r="F36" s="339">
        <f>C36+D36</f>
        <v>558.31865124579008</v>
      </c>
    </row>
    <row r="37" spans="2:6" x14ac:dyDescent="0.2">
      <c r="B37" s="349" t="s">
        <v>21</v>
      </c>
      <c r="C37" s="540"/>
      <c r="D37" s="540"/>
      <c r="E37" s="540"/>
      <c r="F37" s="540"/>
    </row>
    <row r="38" spans="2:6" x14ac:dyDescent="0.2">
      <c r="B38" s="345" t="str">
        <f>B8</f>
        <v>2022–26</v>
      </c>
      <c r="C38" s="536">
        <f t="shared" ref="C38:D42" si="0">C26+C32</f>
        <v>6563.4609440000004</v>
      </c>
      <c r="D38" s="344">
        <f t="shared" si="0"/>
        <v>8528.5255128641202</v>
      </c>
      <c r="E38" s="324"/>
      <c r="F38" s="339">
        <f>C38+D38</f>
        <v>15091.986456864121</v>
      </c>
    </row>
    <row r="39" spans="2:6" x14ac:dyDescent="0.2">
      <c r="B39" s="345" t="str">
        <f>B9</f>
        <v>2027–31</v>
      </c>
      <c r="C39" s="536">
        <f t="shared" si="0"/>
        <v>6341.3975919999993</v>
      </c>
      <c r="D39" s="344">
        <f t="shared" si="0"/>
        <v>9869.8636406310507</v>
      </c>
      <c r="E39" s="324"/>
      <c r="F39" s="339">
        <f>C39+D39</f>
        <v>16211.26123263105</v>
      </c>
    </row>
    <row r="40" spans="2:6" x14ac:dyDescent="0.2">
      <c r="B40" s="345" t="str">
        <f>B10</f>
        <v>2032–36</v>
      </c>
      <c r="C40" s="536">
        <f t="shared" si="0"/>
        <v>5794.2053840000008</v>
      </c>
      <c r="D40" s="344">
        <f t="shared" si="0"/>
        <v>11742.683614139631</v>
      </c>
      <c r="E40" s="324"/>
      <c r="F40" s="339">
        <f>C40+D40</f>
        <v>17536.888998139631</v>
      </c>
    </row>
    <row r="41" spans="2:6" x14ac:dyDescent="0.2">
      <c r="B41" s="345" t="str">
        <f>B11</f>
        <v>2037–41</v>
      </c>
      <c r="C41" s="536">
        <f t="shared" si="0"/>
        <v>5156.6308639999997</v>
      </c>
      <c r="D41" s="344">
        <f t="shared" si="0"/>
        <v>13014.506855860911</v>
      </c>
      <c r="E41" s="324"/>
      <c r="F41" s="339">
        <f>C41+D41</f>
        <v>18171.137719860912</v>
      </c>
    </row>
    <row r="42" spans="2:6" x14ac:dyDescent="0.2">
      <c r="B42" s="345" t="str">
        <f>B12</f>
        <v>2042–46</v>
      </c>
      <c r="C42" s="536">
        <f t="shared" si="0"/>
        <v>4640.7266500000005</v>
      </c>
      <c r="D42" s="344">
        <f t="shared" si="0"/>
        <v>10836.52800124579</v>
      </c>
      <c r="E42" s="324"/>
      <c r="F42" s="339">
        <f>C42+D42</f>
        <v>15477.25465124579</v>
      </c>
    </row>
    <row r="46" spans="2:6" x14ac:dyDescent="0.2">
      <c r="B46" s="71"/>
    </row>
    <row r="47" spans="2:6" x14ac:dyDescent="0.2">
      <c r="B47" s="71"/>
    </row>
    <row r="48" spans="2:6" x14ac:dyDescent="0.2">
      <c r="B48" s="71"/>
    </row>
  </sheetData>
  <mergeCells count="1">
    <mergeCell ref="B5:B6"/>
  </mergeCells>
  <phoneticPr fontId="12" type="noConversion"/>
  <conditionalFormatting sqref="E13 E19 E25 E31:E42">
    <cfRule type="cellIs" dxfId="32" priority="4" operator="greaterThan">
      <formula>25</formula>
    </cfRule>
  </conditionalFormatting>
  <conditionalFormatting sqref="E26:E30 E20:E24 E14:E18 E8:E12">
    <cfRule type="cellIs" dxfId="31" priority="2" operator="equal">
      <formula>0</formula>
    </cfRule>
    <cfRule type="cellIs" dxfId="30" priority="3" operator="lessThan">
      <formula>1</formula>
    </cfRule>
  </conditionalFormatting>
  <conditionalFormatting sqref="E26:E30 E20:E24 E14:E18 E8:E12">
    <cfRule type="cellIs" dxfId="29" priority="1" operator="greaterThan">
      <formula>25</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92D050"/>
  </sheetPr>
  <dimension ref="A1:AJ93"/>
  <sheetViews>
    <sheetView showGridLines="0" zoomScaleNormal="100" workbookViewId="0"/>
  </sheetViews>
  <sheetFormatPr defaultColWidth="9" defaultRowHeight="12.75" x14ac:dyDescent="0.2"/>
  <cols>
    <col min="1" max="1" width="9" style="80"/>
    <col min="2" max="2" width="10.25" style="80" customWidth="1"/>
    <col min="3" max="3" width="12" style="80" customWidth="1"/>
    <col min="4" max="4" width="8.625" style="80" customWidth="1"/>
    <col min="5" max="5" width="4.625" style="80" customWidth="1"/>
    <col min="6" max="6" width="11.125" style="80" customWidth="1"/>
    <col min="7" max="7" width="8.625" style="80" customWidth="1"/>
    <col min="8" max="8" width="4.625" style="80" customWidth="1"/>
    <col min="9" max="9" width="12.5" style="80" customWidth="1"/>
    <col min="10" max="10" width="8.625" style="80" customWidth="1"/>
    <col min="11" max="11" width="4.625" style="80" customWidth="1"/>
    <col min="12" max="12" width="11.5" style="80" customWidth="1"/>
    <col min="13" max="13" width="8.625" style="80" customWidth="1"/>
    <col min="14" max="14" width="4.625" style="80" customWidth="1"/>
    <col min="15" max="15" width="11.75" style="80" customWidth="1"/>
    <col min="16" max="16" width="8.625" style="80" customWidth="1"/>
    <col min="17" max="17" width="4.625" style="80" customWidth="1"/>
    <col min="18" max="36" width="9" style="91"/>
    <col min="37" max="16384" width="9" style="80"/>
  </cols>
  <sheetData>
    <row r="1" spans="1:17" x14ac:dyDescent="0.2">
      <c r="C1" s="91"/>
      <c r="D1" s="91"/>
      <c r="E1" s="91"/>
      <c r="F1" s="91"/>
      <c r="G1" s="91"/>
      <c r="H1" s="91"/>
      <c r="I1" s="91"/>
      <c r="J1" s="91"/>
      <c r="K1" s="91"/>
      <c r="L1" s="91"/>
      <c r="M1" s="91"/>
      <c r="N1" s="91"/>
      <c r="O1" s="91"/>
      <c r="P1" s="91"/>
      <c r="Q1" s="91"/>
    </row>
    <row r="2" spans="1:17" x14ac:dyDescent="0.2">
      <c r="A2" s="447" t="str">
        <f>Index!B10</f>
        <v>Table 4  Breakdown of the softwood forecast volume (000 m3 obs) by country, top diameter class and forecast period</v>
      </c>
      <c r="B2" s="448"/>
      <c r="C2" s="91"/>
      <c r="D2" s="91"/>
      <c r="E2" s="91"/>
      <c r="F2" s="91"/>
      <c r="G2" s="91"/>
      <c r="H2" s="91"/>
      <c r="I2" s="91"/>
      <c r="J2" s="91"/>
      <c r="K2" s="91"/>
      <c r="L2" s="91"/>
      <c r="M2" s="91"/>
      <c r="N2" s="91"/>
      <c r="O2" s="91"/>
      <c r="P2" s="91"/>
      <c r="Q2" s="91"/>
    </row>
    <row r="3" spans="1:17" x14ac:dyDescent="0.2">
      <c r="B3" s="448"/>
      <c r="C3" s="91"/>
      <c r="D3" s="91"/>
      <c r="E3" s="91"/>
      <c r="F3" s="91"/>
      <c r="G3" s="91"/>
      <c r="H3" s="91"/>
      <c r="I3" s="91"/>
      <c r="J3" s="91"/>
      <c r="K3" s="91"/>
      <c r="L3" s="91"/>
      <c r="M3" s="91"/>
      <c r="N3" s="91"/>
      <c r="O3" s="91"/>
      <c r="P3" s="91"/>
      <c r="Q3" s="91"/>
    </row>
    <row r="4" spans="1:17" x14ac:dyDescent="0.2">
      <c r="B4" s="91"/>
      <c r="C4" s="91"/>
      <c r="D4" s="91"/>
      <c r="E4" s="91"/>
      <c r="F4" s="91"/>
      <c r="G4" s="91"/>
      <c r="H4" s="91"/>
      <c r="I4" s="91"/>
      <c r="J4" s="91"/>
      <c r="K4" s="91"/>
      <c r="L4" s="91"/>
      <c r="M4" s="91"/>
      <c r="N4" s="91"/>
      <c r="O4" s="91"/>
      <c r="P4" s="91"/>
      <c r="Q4" s="91"/>
    </row>
    <row r="5" spans="1:17" ht="12.75" customHeight="1" x14ac:dyDescent="0.2">
      <c r="B5" s="596" t="s">
        <v>115</v>
      </c>
      <c r="C5" s="597" t="s">
        <v>329</v>
      </c>
      <c r="D5" s="598"/>
      <c r="E5" s="599"/>
      <c r="F5" s="597" t="s">
        <v>328</v>
      </c>
      <c r="G5" s="598"/>
      <c r="H5" s="599"/>
      <c r="I5" s="597" t="s">
        <v>111</v>
      </c>
      <c r="J5" s="598"/>
      <c r="K5" s="599"/>
      <c r="L5" s="597" t="s">
        <v>112</v>
      </c>
      <c r="M5" s="598"/>
      <c r="N5" s="599"/>
      <c r="O5" s="597" t="s">
        <v>138</v>
      </c>
      <c r="P5" s="598"/>
      <c r="Q5" s="598"/>
    </row>
    <row r="6" spans="1:17" x14ac:dyDescent="0.2">
      <c r="B6" s="596" t="s">
        <v>113</v>
      </c>
      <c r="C6" s="600" t="s">
        <v>129</v>
      </c>
      <c r="D6" s="601" t="s">
        <v>110</v>
      </c>
      <c r="E6" s="601"/>
      <c r="F6" s="602" t="s">
        <v>129</v>
      </c>
      <c r="G6" s="601" t="s">
        <v>110</v>
      </c>
      <c r="H6" s="601"/>
      <c r="I6" s="602" t="s">
        <v>129</v>
      </c>
      <c r="J6" s="601" t="s">
        <v>110</v>
      </c>
      <c r="K6" s="601"/>
      <c r="L6" s="602" t="s">
        <v>129</v>
      </c>
      <c r="M6" s="601" t="s">
        <v>110</v>
      </c>
      <c r="N6" s="601"/>
      <c r="O6" s="602" t="s">
        <v>129</v>
      </c>
      <c r="P6" s="601" t="s">
        <v>110</v>
      </c>
      <c r="Q6" s="601"/>
    </row>
    <row r="7" spans="1:17" ht="15" x14ac:dyDescent="0.2">
      <c r="B7" s="603" t="s">
        <v>114</v>
      </c>
      <c r="C7" s="604" t="s">
        <v>57</v>
      </c>
      <c r="D7" s="604" t="s">
        <v>57</v>
      </c>
      <c r="E7" s="605" t="s">
        <v>12</v>
      </c>
      <c r="F7" s="604" t="s">
        <v>57</v>
      </c>
      <c r="G7" s="604" t="s">
        <v>57</v>
      </c>
      <c r="H7" s="605" t="s">
        <v>12</v>
      </c>
      <c r="I7" s="604" t="s">
        <v>57</v>
      </c>
      <c r="J7" s="604" t="s">
        <v>57</v>
      </c>
      <c r="K7" s="605" t="s">
        <v>12</v>
      </c>
      <c r="L7" s="604" t="s">
        <v>57</v>
      </c>
      <c r="M7" s="604" t="s">
        <v>57</v>
      </c>
      <c r="N7" s="605" t="s">
        <v>12</v>
      </c>
      <c r="O7" s="604" t="s">
        <v>57</v>
      </c>
      <c r="P7" s="604" t="s">
        <v>57</v>
      </c>
      <c r="Q7" s="606" t="s">
        <v>12</v>
      </c>
    </row>
    <row r="8" spans="1:17" x14ac:dyDescent="0.2">
      <c r="B8" s="352" t="s">
        <v>1</v>
      </c>
      <c r="C8" s="81"/>
      <c r="D8" s="81"/>
      <c r="E8" s="81"/>
      <c r="F8" s="81"/>
      <c r="G8" s="81"/>
      <c r="H8" s="81"/>
      <c r="I8" s="81"/>
      <c r="J8" s="81"/>
      <c r="K8" s="81"/>
      <c r="L8" s="81"/>
      <c r="M8" s="81"/>
      <c r="N8" s="81"/>
      <c r="O8" s="81"/>
      <c r="P8" s="81"/>
      <c r="Q8" s="81"/>
    </row>
    <row r="9" spans="1:17" ht="13.5" x14ac:dyDescent="0.2">
      <c r="B9" s="353" t="s">
        <v>64</v>
      </c>
      <c r="C9" s="354">
        <f>'data input'!C86</f>
        <v>188.54900000000001</v>
      </c>
      <c r="D9" s="354">
        <f>'data input'!C159</f>
        <v>119.741</v>
      </c>
      <c r="E9" s="108">
        <f>'data input'!D159</f>
        <v>9.1425636565918911</v>
      </c>
      <c r="F9" s="354">
        <f>'data input'!D86</f>
        <v>173.86699999999999</v>
      </c>
      <c r="G9" s="354">
        <f>'data input'!E159</f>
        <v>128.696</v>
      </c>
      <c r="H9" s="108">
        <f>'data input'!F159</f>
        <v>12.13882849365765</v>
      </c>
      <c r="I9" s="354">
        <f>'data input'!E86</f>
        <v>148.38999999999999</v>
      </c>
      <c r="J9" s="354">
        <f>'data input'!G159</f>
        <v>118.899</v>
      </c>
      <c r="K9" s="108">
        <f>'data input'!H159</f>
        <v>11.159192044473809</v>
      </c>
      <c r="L9" s="354">
        <f>'data input'!F86</f>
        <v>134.28800000000001</v>
      </c>
      <c r="M9" s="354">
        <f>'data input'!I159</f>
        <v>132.709</v>
      </c>
      <c r="N9" s="108">
        <f>'data input'!J159</f>
        <v>10.722981650271731</v>
      </c>
      <c r="O9" s="354">
        <f>'data input'!G86</f>
        <v>160.67599999999999</v>
      </c>
      <c r="P9" s="354">
        <f>'data input'!K159</f>
        <v>101.55500000000001</v>
      </c>
      <c r="Q9" s="109">
        <f>'data input'!L159</f>
        <v>10.760298129967005</v>
      </c>
    </row>
    <row r="10" spans="1:17" ht="13.5" x14ac:dyDescent="0.2">
      <c r="B10" s="355" t="s">
        <v>65</v>
      </c>
      <c r="C10" s="354">
        <f>'data input'!C87</f>
        <v>85.638000000000005</v>
      </c>
      <c r="D10" s="354">
        <f>'data input'!C160</f>
        <v>69.180000000000007</v>
      </c>
      <c r="E10" s="108">
        <f>'data input'!D160</f>
        <v>9.5886248499832796</v>
      </c>
      <c r="F10" s="354">
        <f>'data input'!D87</f>
        <v>85.447000000000003</v>
      </c>
      <c r="G10" s="354">
        <f>'data input'!E160</f>
        <v>74.113</v>
      </c>
      <c r="H10" s="108">
        <f>'data input'!F160</f>
        <v>13.523336465899092</v>
      </c>
      <c r="I10" s="354">
        <f>'data input'!E87</f>
        <v>74.822999999999993</v>
      </c>
      <c r="J10" s="354">
        <f>'data input'!G160</f>
        <v>62.951999999999998</v>
      </c>
      <c r="K10" s="108">
        <f>'data input'!H160</f>
        <v>13.727481811790197</v>
      </c>
      <c r="L10" s="354">
        <f>'data input'!F87</f>
        <v>61.548000000000002</v>
      </c>
      <c r="M10" s="354">
        <f>'data input'!I160</f>
        <v>74.09</v>
      </c>
      <c r="N10" s="108">
        <f>'data input'!J160</f>
        <v>12.679169124515866</v>
      </c>
      <c r="O10" s="354">
        <f>'data input'!G87</f>
        <v>66.582999999999998</v>
      </c>
      <c r="P10" s="354">
        <f>'data input'!K160</f>
        <v>54.515999999999998</v>
      </c>
      <c r="Q10" s="109">
        <f>'data input'!L160</f>
        <v>13.07645259903291</v>
      </c>
    </row>
    <row r="11" spans="1:17" ht="13.5" x14ac:dyDescent="0.2">
      <c r="B11" s="355" t="s">
        <v>66</v>
      </c>
      <c r="C11" s="354">
        <f>'data input'!C88</f>
        <v>91.831000000000003</v>
      </c>
      <c r="D11" s="354">
        <f>'data input'!C161</f>
        <v>99.316999999999993</v>
      </c>
      <c r="E11" s="108">
        <f>'data input'!D161</f>
        <v>9.6478901677856985</v>
      </c>
      <c r="F11" s="354">
        <f>'data input'!D88</f>
        <v>93.867000000000004</v>
      </c>
      <c r="G11" s="354">
        <f>'data input'!E161</f>
        <v>101.367</v>
      </c>
      <c r="H11" s="108">
        <f>'data input'!F161</f>
        <v>13.126056137902998</v>
      </c>
      <c r="I11" s="354">
        <f>'data input'!E88</f>
        <v>86.277000000000001</v>
      </c>
      <c r="J11" s="354">
        <f>'data input'!G161</f>
        <v>82.406999999999996</v>
      </c>
      <c r="K11" s="108">
        <f>'data input'!H161</f>
        <v>13.260381894228848</v>
      </c>
      <c r="L11" s="354">
        <f>'data input'!F88</f>
        <v>72.489000000000004</v>
      </c>
      <c r="M11" s="354">
        <f>'data input'!I161</f>
        <v>98.385000000000005</v>
      </c>
      <c r="N11" s="108">
        <f>'data input'!J161</f>
        <v>12.499782966647727</v>
      </c>
      <c r="O11" s="354">
        <f>'data input'!G88</f>
        <v>73.807000000000002</v>
      </c>
      <c r="P11" s="354">
        <f>'data input'!K161</f>
        <v>73.245000000000005</v>
      </c>
      <c r="Q11" s="109">
        <f>'data input'!L161</f>
        <v>13.291985078395857</v>
      </c>
    </row>
    <row r="12" spans="1:17" ht="13.5" x14ac:dyDescent="0.2">
      <c r="B12" s="355" t="s">
        <v>67</v>
      </c>
      <c r="C12" s="354">
        <f>'data input'!C89</f>
        <v>276.94499999999999</v>
      </c>
      <c r="D12" s="354">
        <f>'data input'!C162</f>
        <v>508.33600000000001</v>
      </c>
      <c r="E12" s="108">
        <f>'data input'!D162</f>
        <v>9.0792702041919249</v>
      </c>
      <c r="F12" s="354">
        <f>'data input'!D89</f>
        <v>291.56299999999999</v>
      </c>
      <c r="G12" s="354">
        <f>'data input'!E162</f>
        <v>481.041</v>
      </c>
      <c r="H12" s="108">
        <f>'data input'!F162</f>
        <v>10.882376988617777</v>
      </c>
      <c r="I12" s="354">
        <f>'data input'!E89</f>
        <v>286.63099999999997</v>
      </c>
      <c r="J12" s="354">
        <f>'data input'!G162</f>
        <v>399.11900000000003</v>
      </c>
      <c r="K12" s="108">
        <f>'data input'!H162</f>
        <v>11.896625042906102</v>
      </c>
      <c r="L12" s="354">
        <f>'data input'!F89</f>
        <v>258.137</v>
      </c>
      <c r="M12" s="354">
        <f>'data input'!I162</f>
        <v>455.584</v>
      </c>
      <c r="N12" s="108">
        <f>'data input'!J162</f>
        <v>11.468684347643046</v>
      </c>
      <c r="O12" s="354">
        <f>'data input'!G89</f>
        <v>255.54</v>
      </c>
      <c r="P12" s="354">
        <f>'data input'!K162</f>
        <v>339.03500000000003</v>
      </c>
      <c r="Q12" s="109">
        <f>'data input'!L162</f>
        <v>12.04096284557717</v>
      </c>
    </row>
    <row r="13" spans="1:17" ht="13.5" x14ac:dyDescent="0.2">
      <c r="B13" s="355" t="s">
        <v>68</v>
      </c>
      <c r="C13" s="354">
        <f>'data input'!C90</f>
        <v>272.63900000000001</v>
      </c>
      <c r="D13" s="354">
        <f>'data input'!C163</f>
        <v>867.73599999999999</v>
      </c>
      <c r="E13" s="108">
        <f>'data input'!D163</f>
        <v>7.2307879579194205</v>
      </c>
      <c r="F13" s="354">
        <f>'data input'!D90</f>
        <v>293.46699999999998</v>
      </c>
      <c r="G13" s="354">
        <f>'data input'!E163</f>
        <v>851.85900000000004</v>
      </c>
      <c r="H13" s="108">
        <f>'data input'!F163</f>
        <v>8.4814769249997362</v>
      </c>
      <c r="I13" s="354">
        <f>'data input'!E90</f>
        <v>289.63299999999998</v>
      </c>
      <c r="J13" s="354">
        <f>'data input'!G163</f>
        <v>754.34400000000005</v>
      </c>
      <c r="K13" s="108">
        <f>'data input'!H163</f>
        <v>9.0715204277591077</v>
      </c>
      <c r="L13" s="354">
        <f>'data input'!F90</f>
        <v>281.86500000000001</v>
      </c>
      <c r="M13" s="354">
        <f>'data input'!I163</f>
        <v>785.97</v>
      </c>
      <c r="N13" s="108">
        <f>'data input'!J163</f>
        <v>8.7417161726565187</v>
      </c>
      <c r="O13" s="354">
        <f>'data input'!G90</f>
        <v>284.61099999999999</v>
      </c>
      <c r="P13" s="354">
        <f>'data input'!K163</f>
        <v>637.24199999999996</v>
      </c>
      <c r="Q13" s="109">
        <f>'data input'!L163</f>
        <v>9.1694826877761031</v>
      </c>
    </row>
    <row r="14" spans="1:17" ht="13.5" x14ac:dyDescent="0.2">
      <c r="B14" s="355" t="s">
        <v>69</v>
      </c>
      <c r="C14" s="354">
        <f>'data input'!C91</f>
        <v>106.096</v>
      </c>
      <c r="D14" s="354">
        <f>'data input'!C164</f>
        <v>419.899</v>
      </c>
      <c r="E14" s="108">
        <f>'data input'!D164</f>
        <v>6.8027577581699408</v>
      </c>
      <c r="F14" s="354">
        <f>'data input'!D91</f>
        <v>117.624</v>
      </c>
      <c r="G14" s="354">
        <f>'data input'!E164</f>
        <v>454.98899999999998</v>
      </c>
      <c r="H14" s="108">
        <f>'data input'!F164</f>
        <v>8.1284150376031779</v>
      </c>
      <c r="I14" s="354">
        <f>'data input'!E91</f>
        <v>110.76300000000001</v>
      </c>
      <c r="J14" s="354">
        <f>'data input'!G164</f>
        <v>425.221</v>
      </c>
      <c r="K14" s="108">
        <f>'data input'!H164</f>
        <v>9.0264022172083092</v>
      </c>
      <c r="L14" s="354">
        <f>'data input'!F91</f>
        <v>105.684</v>
      </c>
      <c r="M14" s="354">
        <f>'data input'!I164</f>
        <v>433.56</v>
      </c>
      <c r="N14" s="108">
        <f>'data input'!J164</f>
        <v>7.576280697911649</v>
      </c>
      <c r="O14" s="354">
        <f>'data input'!G91</f>
        <v>105.767</v>
      </c>
      <c r="P14" s="354">
        <f>'data input'!K164</f>
        <v>378.83499999999998</v>
      </c>
      <c r="Q14" s="109">
        <f>'data input'!L164</f>
        <v>7.1732455763512908</v>
      </c>
    </row>
    <row r="15" spans="1:17" ht="13.5" x14ac:dyDescent="0.2">
      <c r="B15" s="355" t="s">
        <v>70</v>
      </c>
      <c r="C15" s="354">
        <f>'data input'!C92</f>
        <v>46.807000000000002</v>
      </c>
      <c r="D15" s="354">
        <f>'data input'!C165</f>
        <v>206.191</v>
      </c>
      <c r="E15" s="108">
        <f>'data input'!D165</f>
        <v>7.7459877310867418</v>
      </c>
      <c r="F15" s="354">
        <f>'data input'!D92</f>
        <v>52.42</v>
      </c>
      <c r="G15" s="354">
        <f>'data input'!E165</f>
        <v>225.99299999999999</v>
      </c>
      <c r="H15" s="108">
        <f>'data input'!F165</f>
        <v>8.6359120555449742</v>
      </c>
      <c r="I15" s="354">
        <f>'data input'!E92</f>
        <v>49.777999999999999</v>
      </c>
      <c r="J15" s="354">
        <f>'data input'!G165</f>
        <v>218.87100000000001</v>
      </c>
      <c r="K15" s="108">
        <f>'data input'!H165</f>
        <v>10.094921878947913</v>
      </c>
      <c r="L15" s="354">
        <f>'data input'!F92</f>
        <v>44.539000000000001</v>
      </c>
      <c r="M15" s="354">
        <f>'data input'!I165</f>
        <v>218.553</v>
      </c>
      <c r="N15" s="108">
        <f>'data input'!J165</f>
        <v>7.882950848037841</v>
      </c>
      <c r="O15" s="354">
        <f>'data input'!G92</f>
        <v>42.643000000000001</v>
      </c>
      <c r="P15" s="354">
        <f>'data input'!K165</f>
        <v>198.267</v>
      </c>
      <c r="Q15" s="109">
        <f>'data input'!L165</f>
        <v>6.7720194530383209</v>
      </c>
    </row>
    <row r="16" spans="1:17" ht="13.5" x14ac:dyDescent="0.2">
      <c r="B16" s="356" t="s">
        <v>24</v>
      </c>
      <c r="C16" s="354">
        <f>'data input'!C93</f>
        <v>38.706000000000003</v>
      </c>
      <c r="D16" s="354">
        <f>'data input'!C166</f>
        <v>279.38299999999998</v>
      </c>
      <c r="E16" s="108">
        <f>'data input'!D166</f>
        <v>10.176707249589274</v>
      </c>
      <c r="F16" s="354">
        <f>'data input'!D93</f>
        <v>50.186999999999998</v>
      </c>
      <c r="G16" s="354">
        <f>'data input'!E166</f>
        <v>297.697</v>
      </c>
      <c r="H16" s="108">
        <f>'data input'!F166</f>
        <v>9.4317956946164827</v>
      </c>
      <c r="I16" s="354">
        <f>'data input'!E93</f>
        <v>50.271000000000001</v>
      </c>
      <c r="J16" s="354">
        <f>'data input'!G166</f>
        <v>256.87200000000001</v>
      </c>
      <c r="K16" s="108">
        <f>'data input'!H166</f>
        <v>9.3858473039595598</v>
      </c>
      <c r="L16" s="354">
        <f>'data input'!F93</f>
        <v>47.808999999999997</v>
      </c>
      <c r="M16" s="354">
        <f>'data input'!I166</f>
        <v>295.81700000000001</v>
      </c>
      <c r="N16" s="108">
        <f>'data input'!J166</f>
        <v>8.8745296073242503</v>
      </c>
      <c r="O16" s="354">
        <f>'data input'!G93</f>
        <v>49.853999999999999</v>
      </c>
      <c r="P16" s="354">
        <f>'data input'!K166</f>
        <v>273.96199999999999</v>
      </c>
      <c r="Q16" s="109">
        <f>'data input'!L166</f>
        <v>7.0620425602783472</v>
      </c>
    </row>
    <row r="17" spans="2:17" ht="13.5" x14ac:dyDescent="0.2">
      <c r="B17" s="357" t="s">
        <v>11</v>
      </c>
      <c r="C17" s="358">
        <f>'data input'!C94</f>
        <v>1107.2090000000001</v>
      </c>
      <c r="D17" s="358">
        <f>'data input'!C167</f>
        <v>2569.7829999999999</v>
      </c>
      <c r="E17" s="110">
        <f>'data input'!D167</f>
        <v>6.4818879522708501</v>
      </c>
      <c r="F17" s="358">
        <f>'data input'!D94</f>
        <v>1158.44</v>
      </c>
      <c r="G17" s="358">
        <f>'data input'!E167</f>
        <v>2615.7550000000001</v>
      </c>
      <c r="H17" s="110">
        <f>'data input'!F167</f>
        <v>7.6900699945370254</v>
      </c>
      <c r="I17" s="358">
        <f>'data input'!E94</f>
        <v>1096.557</v>
      </c>
      <c r="J17" s="358">
        <f>'data input'!G167</f>
        <v>2318.6860000000001</v>
      </c>
      <c r="K17" s="110">
        <f>'data input'!H167</f>
        <v>8.299489638702358</v>
      </c>
      <c r="L17" s="358">
        <f>'data input'!F94</f>
        <v>1006.353</v>
      </c>
      <c r="M17" s="358">
        <f>'data input'!I167</f>
        <v>2494.6689999999999</v>
      </c>
      <c r="N17" s="110">
        <f>'data input'!J167</f>
        <v>7.8205900216732038</v>
      </c>
      <c r="O17" s="358">
        <f>'data input'!G94</f>
        <v>1039.481</v>
      </c>
      <c r="P17" s="358">
        <f>'data input'!K167</f>
        <v>2056.6559999999999</v>
      </c>
      <c r="Q17" s="111">
        <f>'data input'!L167</f>
        <v>7.7915930471697994</v>
      </c>
    </row>
    <row r="18" spans="2:17" x14ac:dyDescent="0.2">
      <c r="B18" s="91"/>
      <c r="C18" s="91"/>
      <c r="D18" s="91"/>
      <c r="E18" s="91"/>
      <c r="F18" s="91"/>
      <c r="G18" s="91"/>
      <c r="H18" s="91"/>
      <c r="I18" s="91"/>
      <c r="J18" s="91"/>
      <c r="K18" s="91"/>
      <c r="L18" s="91"/>
      <c r="M18" s="91"/>
      <c r="N18" s="91"/>
      <c r="O18" s="91"/>
      <c r="P18" s="91"/>
      <c r="Q18" s="91"/>
    </row>
    <row r="19" spans="2:17" ht="12.75" customHeight="1" x14ac:dyDescent="0.2">
      <c r="B19" s="596" t="s">
        <v>115</v>
      </c>
      <c r="C19" s="597" t="str">
        <f>C5</f>
        <v xml:space="preserve">          2022–26</v>
      </c>
      <c r="D19" s="598"/>
      <c r="E19" s="599"/>
      <c r="F19" s="597" t="str">
        <f>F5</f>
        <v xml:space="preserve">          2027–31</v>
      </c>
      <c r="G19" s="598"/>
      <c r="H19" s="599"/>
      <c r="I19" s="597" t="str">
        <f>I5</f>
        <v xml:space="preserve">          2032–36</v>
      </c>
      <c r="J19" s="598"/>
      <c r="K19" s="599"/>
      <c r="L19" s="597" t="str">
        <f>L5</f>
        <v xml:space="preserve">          2037–41</v>
      </c>
      <c r="M19" s="598"/>
      <c r="N19" s="599"/>
      <c r="O19" s="597" t="str">
        <f>O5</f>
        <v xml:space="preserve">          2042–46</v>
      </c>
      <c r="P19" s="598"/>
      <c r="Q19" s="598"/>
    </row>
    <row r="20" spans="2:17" x14ac:dyDescent="0.2">
      <c r="B20" s="596" t="s">
        <v>113</v>
      </c>
      <c r="C20" s="600" t="s">
        <v>130</v>
      </c>
      <c r="D20" s="607" t="s">
        <v>110</v>
      </c>
      <c r="E20" s="608"/>
      <c r="F20" s="602" t="s">
        <v>130</v>
      </c>
      <c r="G20" s="607" t="s">
        <v>110</v>
      </c>
      <c r="H20" s="608"/>
      <c r="I20" s="602" t="s">
        <v>130</v>
      </c>
      <c r="J20" s="607" t="s">
        <v>110</v>
      </c>
      <c r="K20" s="608"/>
      <c r="L20" s="602" t="s">
        <v>130</v>
      </c>
      <c r="M20" s="607" t="s">
        <v>110</v>
      </c>
      <c r="N20" s="608"/>
      <c r="O20" s="602" t="s">
        <v>130</v>
      </c>
      <c r="P20" s="607" t="s">
        <v>110</v>
      </c>
      <c r="Q20" s="608"/>
    </row>
    <row r="21" spans="2:17" ht="15" x14ac:dyDescent="0.2">
      <c r="B21" s="603" t="s">
        <v>114</v>
      </c>
      <c r="C21" s="604" t="s">
        <v>57</v>
      </c>
      <c r="D21" s="604" t="s">
        <v>57</v>
      </c>
      <c r="E21" s="605" t="s">
        <v>12</v>
      </c>
      <c r="F21" s="604" t="s">
        <v>57</v>
      </c>
      <c r="G21" s="604" t="s">
        <v>57</v>
      </c>
      <c r="H21" s="605" t="s">
        <v>12</v>
      </c>
      <c r="I21" s="604" t="s">
        <v>57</v>
      </c>
      <c r="J21" s="604" t="s">
        <v>57</v>
      </c>
      <c r="K21" s="605" t="s">
        <v>12</v>
      </c>
      <c r="L21" s="604" t="s">
        <v>57</v>
      </c>
      <c r="M21" s="604" t="s">
        <v>57</v>
      </c>
      <c r="N21" s="605" t="s">
        <v>12</v>
      </c>
      <c r="O21" s="604" t="s">
        <v>57</v>
      </c>
      <c r="P21" s="604" t="s">
        <v>57</v>
      </c>
      <c r="Q21" s="606" t="s">
        <v>12</v>
      </c>
    </row>
    <row r="22" spans="2:17" x14ac:dyDescent="0.2">
      <c r="B22" s="359" t="s">
        <v>2</v>
      </c>
      <c r="C22" s="82"/>
      <c r="D22" s="82"/>
      <c r="E22" s="82"/>
      <c r="F22" s="82"/>
      <c r="G22" s="82"/>
      <c r="H22" s="82"/>
      <c r="I22" s="82"/>
      <c r="J22" s="82"/>
      <c r="K22" s="82"/>
      <c r="L22" s="82"/>
      <c r="M22" s="82"/>
      <c r="N22" s="82"/>
      <c r="O22" s="82"/>
      <c r="P22" s="82"/>
      <c r="Q22" s="82"/>
    </row>
    <row r="23" spans="2:17" ht="13.5" x14ac:dyDescent="0.2">
      <c r="B23" s="353" t="s">
        <v>64</v>
      </c>
      <c r="C23" s="354">
        <f>'data input'!C98</f>
        <v>668</v>
      </c>
      <c r="D23" s="354">
        <f>'data input'!C171</f>
        <v>332.416</v>
      </c>
      <c r="E23" s="108">
        <f>'data input'!D171</f>
        <v>9.0808277981713346</v>
      </c>
      <c r="F23" s="354">
        <f>'data input'!D98</f>
        <v>541.41700000000003</v>
      </c>
      <c r="G23" s="354">
        <f>'data input'!E171</f>
        <v>411.16500000000002</v>
      </c>
      <c r="H23" s="108">
        <f>'data input'!F171</f>
        <v>8.8002641294772577</v>
      </c>
      <c r="I23" s="354">
        <f>'data input'!E98</f>
        <v>437.166</v>
      </c>
      <c r="J23" s="354">
        <f>'data input'!G171</f>
        <v>583.22900000000004</v>
      </c>
      <c r="K23" s="108">
        <f>'data input'!H171</f>
        <v>7.2907381935046418</v>
      </c>
      <c r="L23" s="354">
        <f>'data input'!F98</f>
        <v>365.23</v>
      </c>
      <c r="M23" s="354">
        <f>'data input'!I171</f>
        <v>656.22799999999995</v>
      </c>
      <c r="N23" s="108">
        <f>'data input'!J171</f>
        <v>6.9626921160558322</v>
      </c>
      <c r="O23" s="354">
        <f>'data input'!G98</f>
        <v>453.50700000000001</v>
      </c>
      <c r="P23" s="354">
        <f>'data input'!K171</f>
        <v>611.30899999999997</v>
      </c>
      <c r="Q23" s="109">
        <f>'data input'!L171</f>
        <v>7.500524370969714</v>
      </c>
    </row>
    <row r="24" spans="2:17" ht="13.5" x14ac:dyDescent="0.2">
      <c r="B24" s="355" t="s">
        <v>65</v>
      </c>
      <c r="C24" s="354">
        <f>'data input'!C99</f>
        <v>322.66000000000003</v>
      </c>
      <c r="D24" s="354">
        <f>'data input'!C172</f>
        <v>197.06</v>
      </c>
      <c r="E24" s="108">
        <f>'data input'!D172</f>
        <v>9.6034477100179405</v>
      </c>
      <c r="F24" s="354">
        <f>'data input'!D99</f>
        <v>285.488</v>
      </c>
      <c r="G24" s="354">
        <f>'data input'!E172</f>
        <v>241.63300000000001</v>
      </c>
      <c r="H24" s="108">
        <f>'data input'!F172</f>
        <v>9.5380263842909159</v>
      </c>
      <c r="I24" s="354">
        <f>'data input'!E99</f>
        <v>238.91499999999999</v>
      </c>
      <c r="J24" s="354">
        <f>'data input'!G172</f>
        <v>353.10300000000001</v>
      </c>
      <c r="K24" s="108">
        <f>'data input'!H172</f>
        <v>7.915890859814005</v>
      </c>
      <c r="L24" s="354">
        <f>'data input'!F99</f>
        <v>192.98599999999999</v>
      </c>
      <c r="M24" s="354">
        <f>'data input'!I172</f>
        <v>382.798</v>
      </c>
      <c r="N24" s="108">
        <f>'data input'!J172</f>
        <v>7.4903492610758731</v>
      </c>
      <c r="O24" s="354">
        <f>'data input'!G99</f>
        <v>198.35400000000001</v>
      </c>
      <c r="P24" s="354">
        <f>'data input'!K172</f>
        <v>352.529</v>
      </c>
      <c r="Q24" s="109">
        <f>'data input'!L172</f>
        <v>7.4339975834090719</v>
      </c>
    </row>
    <row r="25" spans="2:17" ht="13.5" x14ac:dyDescent="0.2">
      <c r="B25" s="355" t="s">
        <v>66</v>
      </c>
      <c r="C25" s="354">
        <f>'data input'!C100</f>
        <v>355.07100000000003</v>
      </c>
      <c r="D25" s="354">
        <f>'data input'!C173</f>
        <v>271.30900000000003</v>
      </c>
      <c r="E25" s="108">
        <f>'data input'!D173</f>
        <v>9.5666222599335988</v>
      </c>
      <c r="F25" s="354">
        <f>'data input'!D100</f>
        <v>327.82799999999997</v>
      </c>
      <c r="G25" s="354">
        <f>'data input'!E173</f>
        <v>336.452</v>
      </c>
      <c r="H25" s="108">
        <f>'data input'!F173</f>
        <v>9.6431429092983638</v>
      </c>
      <c r="I25" s="354">
        <f>'data input'!E100</f>
        <v>285.84300000000002</v>
      </c>
      <c r="J25" s="354">
        <f>'data input'!G173</f>
        <v>479.69</v>
      </c>
      <c r="K25" s="108">
        <f>'data input'!H173</f>
        <v>7.9097197708576186</v>
      </c>
      <c r="L25" s="354">
        <f>'data input'!F100</f>
        <v>232.29400000000001</v>
      </c>
      <c r="M25" s="354">
        <f>'data input'!I173</f>
        <v>511.65600000000001</v>
      </c>
      <c r="N25" s="108">
        <f>'data input'!J173</f>
        <v>7.4862513040650587</v>
      </c>
      <c r="O25" s="354">
        <f>'data input'!G100</f>
        <v>222.995</v>
      </c>
      <c r="P25" s="354">
        <f>'data input'!K173</f>
        <v>451.26900000000001</v>
      </c>
      <c r="Q25" s="109">
        <f>'data input'!L173</f>
        <v>7.4125400563960673</v>
      </c>
    </row>
    <row r="26" spans="2:17" ht="13.5" x14ac:dyDescent="0.2">
      <c r="B26" s="355" t="s">
        <v>67</v>
      </c>
      <c r="C26" s="354">
        <f>'data input'!C101</f>
        <v>1078.6559999999999</v>
      </c>
      <c r="D26" s="354">
        <f>'data input'!C174</f>
        <v>1221.1579999999999</v>
      </c>
      <c r="E26" s="108">
        <f>'data input'!D174</f>
        <v>9.2282310909396799</v>
      </c>
      <c r="F26" s="354">
        <f>'data input'!D101</f>
        <v>1050.404</v>
      </c>
      <c r="G26" s="354">
        <f>'data input'!E174</f>
        <v>1490.508</v>
      </c>
      <c r="H26" s="108">
        <f>'data input'!F174</f>
        <v>9.0003092968672078</v>
      </c>
      <c r="I26" s="354">
        <f>'data input'!E101</f>
        <v>975.21699999999998</v>
      </c>
      <c r="J26" s="354">
        <f>'data input'!G174</f>
        <v>2024.2329999999999</v>
      </c>
      <c r="K26" s="108">
        <f>'data input'!H174</f>
        <v>7.6975776468689707</v>
      </c>
      <c r="L26" s="354">
        <f>'data input'!F101</f>
        <v>810.78399999999999</v>
      </c>
      <c r="M26" s="354">
        <f>'data input'!I174</f>
        <v>2135.2890000000002</v>
      </c>
      <c r="N26" s="108">
        <f>'data input'!J174</f>
        <v>7.2409884727960385</v>
      </c>
      <c r="O26" s="354">
        <f>'data input'!G101</f>
        <v>737.07600000000002</v>
      </c>
      <c r="P26" s="354">
        <f>'data input'!K174</f>
        <v>1854.4559999999999</v>
      </c>
      <c r="Q26" s="109">
        <f>'data input'!L174</f>
        <v>7.1022004258787046</v>
      </c>
    </row>
    <row r="27" spans="2:17" ht="13.5" x14ac:dyDescent="0.2">
      <c r="B27" s="355" t="s">
        <v>68</v>
      </c>
      <c r="C27" s="354">
        <f>'data input'!C102</f>
        <v>889.70399999999995</v>
      </c>
      <c r="D27" s="354">
        <f>'data input'!C175</f>
        <v>1730.5709999999999</v>
      </c>
      <c r="E27" s="108">
        <f>'data input'!D175</f>
        <v>8.7454684291977554</v>
      </c>
      <c r="F27" s="354">
        <f>'data input'!D102</f>
        <v>921.15200000000004</v>
      </c>
      <c r="G27" s="354">
        <f>'data input'!E175</f>
        <v>2198.7739999999999</v>
      </c>
      <c r="H27" s="108">
        <f>'data input'!F175</f>
        <v>8.360071071563441</v>
      </c>
      <c r="I27" s="354">
        <f>'data input'!E102</f>
        <v>877.10900000000004</v>
      </c>
      <c r="J27" s="354">
        <f>'data input'!G175</f>
        <v>2904.8440000000001</v>
      </c>
      <c r="K27" s="108">
        <f>'data input'!H175</f>
        <v>7.2958730787009447</v>
      </c>
      <c r="L27" s="354">
        <f>'data input'!F102</f>
        <v>760.91</v>
      </c>
      <c r="M27" s="354">
        <f>'data input'!I175</f>
        <v>3218.643</v>
      </c>
      <c r="N27" s="108">
        <f>'data input'!J175</f>
        <v>6.7920044684430447</v>
      </c>
      <c r="O27" s="354">
        <f>'data input'!G102</f>
        <v>694.94799999999998</v>
      </c>
      <c r="P27" s="354">
        <f>'data input'!K175</f>
        <v>2609.9899999999998</v>
      </c>
      <c r="Q27" s="109">
        <f>'data input'!L175</f>
        <v>6.9826447750236333</v>
      </c>
    </row>
    <row r="28" spans="2:17" ht="13.5" x14ac:dyDescent="0.2">
      <c r="B28" s="355" t="s">
        <v>69</v>
      </c>
      <c r="C28" s="354">
        <f>'data input'!C103</f>
        <v>246.673</v>
      </c>
      <c r="D28" s="354">
        <f>'data input'!C176</f>
        <v>734.62599999999998</v>
      </c>
      <c r="E28" s="108">
        <f>'data input'!D176</f>
        <v>9.5368568292849414</v>
      </c>
      <c r="F28" s="354">
        <f>'data input'!D103</f>
        <v>269.93599999999998</v>
      </c>
      <c r="G28" s="354">
        <f>'data input'!E176</f>
        <v>1005.145</v>
      </c>
      <c r="H28" s="108">
        <f>'data input'!F176</f>
        <v>9.1086274630829305</v>
      </c>
      <c r="I28" s="354">
        <f>'data input'!E103</f>
        <v>254.81700000000001</v>
      </c>
      <c r="J28" s="354">
        <f>'data input'!G176</f>
        <v>1299.1110000000001</v>
      </c>
      <c r="K28" s="108">
        <f>'data input'!H176</f>
        <v>7.5644509485079947</v>
      </c>
      <c r="L28" s="354">
        <f>'data input'!F103</f>
        <v>219.05799999999999</v>
      </c>
      <c r="M28" s="354">
        <f>'data input'!I176</f>
        <v>1517.0550000000001</v>
      </c>
      <c r="N28" s="108">
        <f>'data input'!J176</f>
        <v>7.0579406778840763</v>
      </c>
      <c r="O28" s="354">
        <f>'data input'!G103</f>
        <v>197.05199999999999</v>
      </c>
      <c r="P28" s="354">
        <f>'data input'!K176</f>
        <v>1181.1120000000001</v>
      </c>
      <c r="Q28" s="109">
        <f>'data input'!L176</f>
        <v>7.6333523371424903</v>
      </c>
    </row>
    <row r="29" spans="2:17" ht="13.5" x14ac:dyDescent="0.2">
      <c r="B29" s="355" t="s">
        <v>70</v>
      </c>
      <c r="C29" s="354">
        <f>'data input'!C104</f>
        <v>78.215999999999994</v>
      </c>
      <c r="D29" s="354">
        <f>'data input'!C177</f>
        <v>324.88900000000001</v>
      </c>
      <c r="E29" s="108">
        <f>'data input'!D177</f>
        <v>10.973824130156038</v>
      </c>
      <c r="F29" s="354">
        <f>'data input'!D104</f>
        <v>88.756</v>
      </c>
      <c r="G29" s="354">
        <f>'data input'!E177</f>
        <v>474.12</v>
      </c>
      <c r="H29" s="108">
        <f>'data input'!F177</f>
        <v>10.261584834515386</v>
      </c>
      <c r="I29" s="354">
        <f>'data input'!E104</f>
        <v>86.24</v>
      </c>
      <c r="J29" s="354">
        <f>'data input'!G177</f>
        <v>583.27599999999995</v>
      </c>
      <c r="K29" s="108">
        <f>'data input'!H177</f>
        <v>8.647955568047772</v>
      </c>
      <c r="L29" s="354">
        <f>'data input'!F104</f>
        <v>75.903999999999996</v>
      </c>
      <c r="M29" s="354">
        <f>'data input'!I177</f>
        <v>701.95100000000002</v>
      </c>
      <c r="N29" s="108">
        <f>'data input'!J177</f>
        <v>8.1003785585872627</v>
      </c>
      <c r="O29" s="354">
        <f>'data input'!G104</f>
        <v>66.242999999999995</v>
      </c>
      <c r="P29" s="354">
        <f>'data input'!K177</f>
        <v>539.02099999999996</v>
      </c>
      <c r="Q29" s="109">
        <f>'data input'!L177</f>
        <v>8.8281074680126892</v>
      </c>
    </row>
    <row r="30" spans="2:17" ht="13.5" x14ac:dyDescent="0.2">
      <c r="B30" s="356" t="s">
        <v>24</v>
      </c>
      <c r="C30" s="354">
        <f>'data input'!C105</f>
        <v>34.75</v>
      </c>
      <c r="D30" s="354">
        <f>'data input'!C178</f>
        <v>280.00900000000001</v>
      </c>
      <c r="E30" s="108">
        <f>'data input'!D178</f>
        <v>13.43368211497992</v>
      </c>
      <c r="F30" s="354">
        <f>'data input'!D105</f>
        <v>52.896999999999998</v>
      </c>
      <c r="G30" s="354">
        <f>'data input'!E178</f>
        <v>371.69099999999997</v>
      </c>
      <c r="H30" s="108">
        <f>'data input'!F178</f>
        <v>12.652560593241772</v>
      </c>
      <c r="I30" s="354">
        <f>'data input'!E105</f>
        <v>46.054000000000002</v>
      </c>
      <c r="J30" s="354">
        <f>'data input'!G178</f>
        <v>380.33600000000001</v>
      </c>
      <c r="K30" s="108">
        <f>'data input'!H178</f>
        <v>13.687313967667951</v>
      </c>
      <c r="L30" s="354">
        <f>'data input'!F105</f>
        <v>42.323</v>
      </c>
      <c r="M30" s="354">
        <f>'data input'!I178</f>
        <v>485.637</v>
      </c>
      <c r="N30" s="108">
        <f>'data input'!J178</f>
        <v>10.569253697327969</v>
      </c>
      <c r="O30" s="354">
        <f>'data input'!G105</f>
        <v>40.085000000000001</v>
      </c>
      <c r="P30" s="354">
        <f>'data input'!K178</f>
        <v>365.13</v>
      </c>
      <c r="Q30" s="109">
        <f>'data input'!L178</f>
        <v>9.2572591319292989</v>
      </c>
    </row>
    <row r="31" spans="2:17" ht="13.5" x14ac:dyDescent="0.2">
      <c r="B31" s="357" t="s">
        <v>11</v>
      </c>
      <c r="C31" s="358">
        <f>'data input'!C106</f>
        <v>3673.7249999999999</v>
      </c>
      <c r="D31" s="358">
        <f>'data input'!C179</f>
        <v>5092.0360000000001</v>
      </c>
      <c r="E31" s="110">
        <f>'data input'!D179</f>
        <v>8.2936119008897773</v>
      </c>
      <c r="F31" s="358">
        <f>'data input'!D106</f>
        <v>3537.88</v>
      </c>
      <c r="G31" s="358">
        <f>'data input'!E179</f>
        <v>6529.4849999999997</v>
      </c>
      <c r="H31" s="110">
        <f>'data input'!F179</f>
        <v>7.8498252756186169</v>
      </c>
      <c r="I31" s="358">
        <f>'data input'!E106</f>
        <v>3201.3589999999999</v>
      </c>
      <c r="J31" s="358">
        <f>'data input'!G179</f>
        <v>8607.8220000000001</v>
      </c>
      <c r="K31" s="110">
        <f>'data input'!H179</f>
        <v>6.9158747600295243</v>
      </c>
      <c r="L31" s="358">
        <f>'data input'!F106</f>
        <v>2699.4850000000001</v>
      </c>
      <c r="M31" s="358">
        <f>'data input'!I179</f>
        <v>9609.2530000000006</v>
      </c>
      <c r="N31" s="110">
        <f>'data input'!J179</f>
        <v>6.3387114759455825</v>
      </c>
      <c r="O31" s="358">
        <f>'data input'!G106</f>
        <v>2610.2539999999999</v>
      </c>
      <c r="P31" s="358">
        <f>'data input'!K179</f>
        <v>7964.8140000000003</v>
      </c>
      <c r="Q31" s="111">
        <f>'data input'!L179</f>
        <v>6.4013403814970387</v>
      </c>
    </row>
    <row r="32" spans="2:17" x14ac:dyDescent="0.2">
      <c r="B32" s="91"/>
      <c r="C32" s="91"/>
      <c r="D32" s="91"/>
      <c r="E32" s="91"/>
      <c r="F32" s="91"/>
      <c r="G32" s="91"/>
      <c r="H32" s="91"/>
      <c r="I32" s="91"/>
      <c r="J32" s="91"/>
      <c r="K32" s="91"/>
      <c r="L32" s="91"/>
      <c r="M32" s="91"/>
      <c r="N32" s="91"/>
      <c r="O32" s="91"/>
      <c r="P32" s="91"/>
      <c r="Q32" s="91"/>
    </row>
    <row r="33" spans="2:17" ht="12.75" customHeight="1" x14ac:dyDescent="0.2">
      <c r="B33" s="596" t="s">
        <v>115</v>
      </c>
      <c r="C33" s="597" t="str">
        <f>C19</f>
        <v xml:space="preserve">          2022–26</v>
      </c>
      <c r="D33" s="598"/>
      <c r="E33" s="599"/>
      <c r="F33" s="597" t="str">
        <f>F19</f>
        <v xml:space="preserve">          2027–31</v>
      </c>
      <c r="G33" s="598"/>
      <c r="H33" s="599"/>
      <c r="I33" s="597" t="str">
        <f>I19</f>
        <v xml:space="preserve">          2032–36</v>
      </c>
      <c r="J33" s="598"/>
      <c r="K33" s="599"/>
      <c r="L33" s="597" t="str">
        <f>L19</f>
        <v xml:space="preserve">          2037–41</v>
      </c>
      <c r="M33" s="598"/>
      <c r="N33" s="599"/>
      <c r="O33" s="597" t="str">
        <f>O19</f>
        <v xml:space="preserve">          2042–46</v>
      </c>
      <c r="P33" s="598"/>
      <c r="Q33" s="598"/>
    </row>
    <row r="34" spans="2:17" x14ac:dyDescent="0.2">
      <c r="B34" s="596" t="s">
        <v>113</v>
      </c>
      <c r="C34" s="600" t="s">
        <v>25</v>
      </c>
      <c r="D34" s="601" t="s">
        <v>110</v>
      </c>
      <c r="E34" s="601"/>
      <c r="F34" s="602" t="s">
        <v>25</v>
      </c>
      <c r="G34" s="601" t="s">
        <v>110</v>
      </c>
      <c r="H34" s="601"/>
      <c r="I34" s="602" t="s">
        <v>25</v>
      </c>
      <c r="J34" s="601" t="s">
        <v>110</v>
      </c>
      <c r="K34" s="601"/>
      <c r="L34" s="602" t="s">
        <v>25</v>
      </c>
      <c r="M34" s="601" t="s">
        <v>110</v>
      </c>
      <c r="N34" s="601"/>
      <c r="O34" s="602" t="s">
        <v>25</v>
      </c>
      <c r="P34" s="601" t="s">
        <v>110</v>
      </c>
      <c r="Q34" s="601"/>
    </row>
    <row r="35" spans="2:17" ht="15" x14ac:dyDescent="0.2">
      <c r="B35" s="603" t="s">
        <v>114</v>
      </c>
      <c r="C35" s="604" t="s">
        <v>57</v>
      </c>
      <c r="D35" s="604" t="s">
        <v>57</v>
      </c>
      <c r="E35" s="605" t="s">
        <v>12</v>
      </c>
      <c r="F35" s="604" t="s">
        <v>57</v>
      </c>
      <c r="G35" s="604" t="s">
        <v>57</v>
      </c>
      <c r="H35" s="605" t="s">
        <v>12</v>
      </c>
      <c r="I35" s="604" t="s">
        <v>57</v>
      </c>
      <c r="J35" s="604" t="s">
        <v>57</v>
      </c>
      <c r="K35" s="605" t="s">
        <v>12</v>
      </c>
      <c r="L35" s="604" t="s">
        <v>57</v>
      </c>
      <c r="M35" s="604" t="s">
        <v>57</v>
      </c>
      <c r="N35" s="605" t="s">
        <v>12</v>
      </c>
      <c r="O35" s="604" t="s">
        <v>57</v>
      </c>
      <c r="P35" s="604" t="s">
        <v>57</v>
      </c>
      <c r="Q35" s="606" t="s">
        <v>12</v>
      </c>
    </row>
    <row r="36" spans="2:17" x14ac:dyDescent="0.2">
      <c r="B36" s="360" t="s">
        <v>3</v>
      </c>
      <c r="C36" s="83"/>
      <c r="D36" s="83"/>
      <c r="E36" s="83"/>
      <c r="F36" s="83"/>
      <c r="G36" s="83"/>
      <c r="H36" s="83"/>
      <c r="I36" s="83"/>
      <c r="J36" s="83"/>
      <c r="K36" s="83"/>
      <c r="L36" s="83"/>
      <c r="M36" s="83"/>
      <c r="N36" s="83"/>
      <c r="O36" s="83"/>
      <c r="P36" s="83"/>
      <c r="Q36" s="83"/>
    </row>
    <row r="37" spans="2:17" ht="13.5" x14ac:dyDescent="0.2">
      <c r="B37" s="353" t="s">
        <v>64</v>
      </c>
      <c r="C37" s="354">
        <f>'data input'!C110</f>
        <v>207.99700000000001</v>
      </c>
      <c r="D37" s="354">
        <f>'data input'!C183</f>
        <v>54.902000000000001</v>
      </c>
      <c r="E37" s="108">
        <f>'data input'!D183</f>
        <v>23.769999999999996</v>
      </c>
      <c r="F37" s="354">
        <f>'data input'!D110</f>
        <v>155.94200000000001</v>
      </c>
      <c r="G37" s="354">
        <f>'data input'!E183</f>
        <v>48.79</v>
      </c>
      <c r="H37" s="108">
        <f>'data input'!F183</f>
        <v>27.24</v>
      </c>
      <c r="I37" s="354">
        <f>'data input'!E110</f>
        <v>119.247</v>
      </c>
      <c r="J37" s="354">
        <f>'data input'!G183</f>
        <v>41.911999999999999</v>
      </c>
      <c r="K37" s="108">
        <f>'data input'!H183</f>
        <v>16.66</v>
      </c>
      <c r="L37" s="354">
        <f>'data input'!F110</f>
        <v>122.458</v>
      </c>
      <c r="M37" s="354">
        <f>'data input'!I183</f>
        <v>68.471000000000004</v>
      </c>
      <c r="N37" s="108">
        <f>'data input'!J183</f>
        <v>19.260000000000002</v>
      </c>
      <c r="O37" s="354">
        <f>'data input'!G110</f>
        <v>81.713999999999999</v>
      </c>
      <c r="P37" s="354">
        <f>'data input'!K183</f>
        <v>60.627000000000002</v>
      </c>
      <c r="Q37" s="108">
        <f>'data input'!L183</f>
        <v>21.31</v>
      </c>
    </row>
    <row r="38" spans="2:17" ht="13.5" x14ac:dyDescent="0.2">
      <c r="B38" s="355" t="s">
        <v>65</v>
      </c>
      <c r="C38" s="354">
        <f>'data input'!C111</f>
        <v>94.301000000000002</v>
      </c>
      <c r="D38" s="354">
        <f>'data input'!C184</f>
        <v>33.104999999999997</v>
      </c>
      <c r="E38" s="108">
        <f>'data input'!D184</f>
        <v>25.29</v>
      </c>
      <c r="F38" s="354">
        <f>'data input'!D111</f>
        <v>74.646000000000001</v>
      </c>
      <c r="G38" s="354">
        <f>'data input'!E184</f>
        <v>28.495000000000001</v>
      </c>
      <c r="H38" s="108">
        <f>'data input'!F184</f>
        <v>30.71</v>
      </c>
      <c r="I38" s="354">
        <f>'data input'!E111</f>
        <v>57.78</v>
      </c>
      <c r="J38" s="354">
        <f>'data input'!G184</f>
        <v>25.890999999999998</v>
      </c>
      <c r="K38" s="108">
        <f>'data input'!H184</f>
        <v>18.260000000000002</v>
      </c>
      <c r="L38" s="354">
        <f>'data input'!F111</f>
        <v>58.325000000000003</v>
      </c>
      <c r="M38" s="354">
        <f>'data input'!I184</f>
        <v>39.232999999999997</v>
      </c>
      <c r="N38" s="108">
        <f>'data input'!J184</f>
        <v>20.96</v>
      </c>
      <c r="O38" s="354">
        <f>'data input'!G111</f>
        <v>30.852</v>
      </c>
      <c r="P38" s="354">
        <f>'data input'!K184</f>
        <v>30.867000000000001</v>
      </c>
      <c r="Q38" s="108">
        <f>'data input'!L184</f>
        <v>23.939999999999998</v>
      </c>
    </row>
    <row r="39" spans="2:17" ht="13.5" x14ac:dyDescent="0.2">
      <c r="B39" s="355" t="s">
        <v>66</v>
      </c>
      <c r="C39" s="354">
        <f>'data input'!C112</f>
        <v>103.274</v>
      </c>
      <c r="D39" s="354">
        <f>'data input'!C185</f>
        <v>42.509</v>
      </c>
      <c r="E39" s="108">
        <f>'data input'!D185</f>
        <v>24.28</v>
      </c>
      <c r="F39" s="354">
        <f>'data input'!D112</f>
        <v>84.281999999999996</v>
      </c>
      <c r="G39" s="354">
        <f>'data input'!E185</f>
        <v>37.506999999999998</v>
      </c>
      <c r="H39" s="108">
        <f>'data input'!F185</f>
        <v>29.669999999999998</v>
      </c>
      <c r="I39" s="354">
        <f>'data input'!E112</f>
        <v>67.924999999999997</v>
      </c>
      <c r="J39" s="354">
        <f>'data input'!G185</f>
        <v>34.796999999999997</v>
      </c>
      <c r="K39" s="108">
        <f>'data input'!H185</f>
        <v>19.079999999999998</v>
      </c>
      <c r="L39" s="354">
        <f>'data input'!F112</f>
        <v>69.364999999999995</v>
      </c>
      <c r="M39" s="354">
        <f>'data input'!I185</f>
        <v>49.828000000000003</v>
      </c>
      <c r="N39" s="108">
        <f>'data input'!J185</f>
        <v>20.61</v>
      </c>
      <c r="O39" s="354">
        <f>'data input'!G112</f>
        <v>33.750999999999998</v>
      </c>
      <c r="P39" s="354">
        <f>'data input'!K185</f>
        <v>37.401000000000003</v>
      </c>
      <c r="Q39" s="108">
        <f>'data input'!L185</f>
        <v>24.07</v>
      </c>
    </row>
    <row r="40" spans="2:17" ht="13.5" x14ac:dyDescent="0.2">
      <c r="B40" s="355" t="s">
        <v>67</v>
      </c>
      <c r="C40" s="354">
        <f>'data input'!C113</f>
        <v>327.25200000000001</v>
      </c>
      <c r="D40" s="354">
        <f>'data input'!C186</f>
        <v>173.17500000000001</v>
      </c>
      <c r="E40" s="108">
        <f>'data input'!D186</f>
        <v>19</v>
      </c>
      <c r="F40" s="354">
        <f>'data input'!D113</f>
        <v>268.74599999999998</v>
      </c>
      <c r="G40" s="354">
        <f>'data input'!E186</f>
        <v>151.84899999999999</v>
      </c>
      <c r="H40" s="108">
        <f>'data input'!F186</f>
        <v>23.63</v>
      </c>
      <c r="I40" s="354">
        <f>'data input'!E113</f>
        <v>226.00800000000001</v>
      </c>
      <c r="J40" s="354">
        <f>'data input'!G186</f>
        <v>164.994</v>
      </c>
      <c r="K40" s="108">
        <f>'data input'!H186</f>
        <v>18.649999999999999</v>
      </c>
      <c r="L40" s="354">
        <f>'data input'!F113</f>
        <v>241.68600000000001</v>
      </c>
      <c r="M40" s="354">
        <f>'data input'!I186</f>
        <v>200.79400000000001</v>
      </c>
      <c r="N40" s="108">
        <f>'data input'!J186</f>
        <v>19.88</v>
      </c>
      <c r="O40" s="354">
        <f>'data input'!G113</f>
        <v>115.044</v>
      </c>
      <c r="P40" s="354">
        <f>'data input'!K186</f>
        <v>155.16399999999999</v>
      </c>
      <c r="Q40" s="108">
        <f>'data input'!L186</f>
        <v>22.38</v>
      </c>
    </row>
    <row r="41" spans="2:17" ht="13.5" x14ac:dyDescent="0.2">
      <c r="B41" s="355" t="s">
        <v>68</v>
      </c>
      <c r="C41" s="354">
        <f>'data input'!C114</f>
        <v>335.83300000000003</v>
      </c>
      <c r="D41" s="354">
        <f>'data input'!C187</f>
        <v>246.52799999999999</v>
      </c>
      <c r="E41" s="108">
        <f>'data input'!D187</f>
        <v>16.190000000000001</v>
      </c>
      <c r="F41" s="354">
        <f>'data input'!D114</f>
        <v>266.03800000000001</v>
      </c>
      <c r="G41" s="354">
        <f>'data input'!E187</f>
        <v>202.93899999999999</v>
      </c>
      <c r="H41" s="108">
        <f>'data input'!F187</f>
        <v>16.170000000000005</v>
      </c>
      <c r="I41" s="354">
        <f>'data input'!E114</f>
        <v>207.791</v>
      </c>
      <c r="J41" s="354">
        <f>'data input'!G187</f>
        <v>268.74700000000001</v>
      </c>
      <c r="K41" s="108">
        <f>'data input'!H187</f>
        <v>16</v>
      </c>
      <c r="L41" s="354">
        <f>'data input'!F114</f>
        <v>213.64099999999999</v>
      </c>
      <c r="M41" s="354">
        <f>'data input'!I187</f>
        <v>277.37</v>
      </c>
      <c r="N41" s="108">
        <f>'data input'!J187</f>
        <v>16.239999999999995</v>
      </c>
      <c r="O41" s="354">
        <f>'data input'!G114</f>
        <v>120.52200000000001</v>
      </c>
      <c r="P41" s="354">
        <f>'data input'!K187</f>
        <v>242.53899999999999</v>
      </c>
      <c r="Q41" s="108">
        <f>'data input'!L187</f>
        <v>16.309999999999999</v>
      </c>
    </row>
    <row r="42" spans="2:17" ht="13.5" x14ac:dyDescent="0.2">
      <c r="B42" s="355" t="s">
        <v>69</v>
      </c>
      <c r="C42" s="354">
        <f>'data input'!C115</f>
        <v>128.90899999999999</v>
      </c>
      <c r="D42" s="354">
        <f>'data input'!C188</f>
        <v>134.459</v>
      </c>
      <c r="E42" s="108">
        <f>'data input'!D188</f>
        <v>19.36</v>
      </c>
      <c r="F42" s="354">
        <f>'data input'!D115</f>
        <v>97.248000000000005</v>
      </c>
      <c r="G42" s="354">
        <f>'data input'!E188</f>
        <v>102.538</v>
      </c>
      <c r="H42" s="108">
        <f>'data input'!F188</f>
        <v>15.819999999999999</v>
      </c>
      <c r="I42" s="354">
        <f>'data input'!E115</f>
        <v>70.307000000000002</v>
      </c>
      <c r="J42" s="354">
        <f>'data input'!G188</f>
        <v>128.29599999999999</v>
      </c>
      <c r="K42" s="108">
        <f>'data input'!H188</f>
        <v>15.4</v>
      </c>
      <c r="L42" s="354">
        <f>'data input'!F115</f>
        <v>62.478000000000002</v>
      </c>
      <c r="M42" s="354">
        <f>'data input'!I188</f>
        <v>126.932</v>
      </c>
      <c r="N42" s="108">
        <f>'data input'!J188</f>
        <v>13.92</v>
      </c>
      <c r="O42" s="354">
        <f>'data input'!G115</f>
        <v>40.911999999999999</v>
      </c>
      <c r="P42" s="354">
        <f>'data input'!K188</f>
        <v>127.684</v>
      </c>
      <c r="Q42" s="108">
        <f>'data input'!L188</f>
        <v>15.72</v>
      </c>
    </row>
    <row r="43" spans="2:17" ht="13.5" x14ac:dyDescent="0.2">
      <c r="B43" s="355" t="s">
        <v>70</v>
      </c>
      <c r="C43" s="354">
        <f>'data input'!C116</f>
        <v>54.113999999999997</v>
      </c>
      <c r="D43" s="354">
        <f>'data input'!C189</f>
        <v>71.257999999999996</v>
      </c>
      <c r="E43" s="108">
        <f>'data input'!D189</f>
        <v>22.25</v>
      </c>
      <c r="F43" s="354">
        <f>'data input'!D116</f>
        <v>41.231000000000002</v>
      </c>
      <c r="G43" s="354">
        <f>'data input'!E189</f>
        <v>51.796999999999997</v>
      </c>
      <c r="H43" s="108">
        <f>'data input'!F189</f>
        <v>17.46</v>
      </c>
      <c r="I43" s="354">
        <f>'data input'!E116</f>
        <v>29.602</v>
      </c>
      <c r="J43" s="354">
        <f>'data input'!G189</f>
        <v>62.73</v>
      </c>
      <c r="K43" s="108">
        <f>'data input'!H189</f>
        <v>16.87</v>
      </c>
      <c r="L43" s="354">
        <f>'data input'!F116</f>
        <v>25.192</v>
      </c>
      <c r="M43" s="354">
        <f>'data input'!I189</f>
        <v>58.603999999999999</v>
      </c>
      <c r="N43" s="108">
        <f>'data input'!J189</f>
        <v>14.77</v>
      </c>
      <c r="O43" s="354">
        <f>'data input'!G116</f>
        <v>16.541</v>
      </c>
      <c r="P43" s="354">
        <f>'data input'!K189</f>
        <v>62.658000000000001</v>
      </c>
      <c r="Q43" s="108">
        <f>'data input'!L189</f>
        <v>18.600000000000001</v>
      </c>
    </row>
    <row r="44" spans="2:17" ht="13.5" x14ac:dyDescent="0.2">
      <c r="B44" s="356" t="s">
        <v>24</v>
      </c>
      <c r="C44" s="354">
        <f>'data input'!C117</f>
        <v>32.710999999999999</v>
      </c>
      <c r="D44" s="354">
        <f>'data input'!C190</f>
        <v>87.177000000000007</v>
      </c>
      <c r="E44" s="108">
        <f>'data input'!D190</f>
        <v>25.889999999999997</v>
      </c>
      <c r="F44" s="354">
        <f>'data input'!D117</f>
        <v>28.81</v>
      </c>
      <c r="G44" s="354">
        <f>'data input'!E190</f>
        <v>58.938000000000002</v>
      </c>
      <c r="H44" s="108">
        <f>'data input'!F190</f>
        <v>24.96</v>
      </c>
      <c r="I44" s="354">
        <f>'data input'!E117</f>
        <v>19.888000000000002</v>
      </c>
      <c r="J44" s="354">
        <f>'data input'!G190</f>
        <v>46.036999999999999</v>
      </c>
      <c r="K44" s="108">
        <f>'data input'!H190</f>
        <v>18.579999999999998</v>
      </c>
      <c r="L44" s="354">
        <f>'data input'!F117</f>
        <v>22.361000000000001</v>
      </c>
      <c r="M44" s="354">
        <f>'data input'!I190</f>
        <v>48.856000000000002</v>
      </c>
      <c r="N44" s="108">
        <f>'data input'!J190</f>
        <v>17.43</v>
      </c>
      <c r="O44" s="354">
        <f>'data input'!G117</f>
        <v>18.077999999999999</v>
      </c>
      <c r="P44" s="354">
        <f>'data input'!K190</f>
        <v>73.381</v>
      </c>
      <c r="Q44" s="108">
        <f>'data input'!L190</f>
        <v>21.9</v>
      </c>
    </row>
    <row r="45" spans="2:17" ht="13.5" x14ac:dyDescent="0.2">
      <c r="B45" s="357" t="s">
        <v>11</v>
      </c>
      <c r="C45" s="358">
        <f>'data input'!C118</f>
        <v>1284.393</v>
      </c>
      <c r="D45" s="358">
        <f>'data input'!C191</f>
        <v>843.11199999999997</v>
      </c>
      <c r="E45" s="110">
        <f>'data input'!D191</f>
        <v>15.43</v>
      </c>
      <c r="F45" s="358">
        <f>'data input'!D118</f>
        <v>1016.942</v>
      </c>
      <c r="G45" s="358">
        <f>'data input'!E191</f>
        <v>682.85199999999998</v>
      </c>
      <c r="H45" s="110">
        <f>'data input'!F191</f>
        <v>15.779999999999998</v>
      </c>
      <c r="I45" s="358">
        <f>'data input'!E118</f>
        <v>798.54600000000005</v>
      </c>
      <c r="J45" s="358">
        <f>'data input'!G191</f>
        <v>773.40200000000004</v>
      </c>
      <c r="K45" s="110">
        <f>'data input'!H191</f>
        <v>15.050000000000002</v>
      </c>
      <c r="L45" s="358">
        <f>'data input'!F118</f>
        <v>815.50400000000002</v>
      </c>
      <c r="M45" s="358">
        <f>'data input'!I191</f>
        <v>870.09</v>
      </c>
      <c r="N45" s="110">
        <f>'data input'!J191</f>
        <v>15.06</v>
      </c>
      <c r="O45" s="358">
        <f>'data input'!G118</f>
        <v>457.40800000000002</v>
      </c>
      <c r="P45" s="358">
        <f>'data input'!K191</f>
        <v>790.32299999999998</v>
      </c>
      <c r="Q45" s="111">
        <f>'data input'!L191</f>
        <v>15.430000000000001</v>
      </c>
    </row>
    <row r="46" spans="2:17" x14ac:dyDescent="0.2">
      <c r="B46" s="91"/>
      <c r="C46" s="91"/>
      <c r="D46" s="91"/>
      <c r="E46" s="91"/>
      <c r="F46" s="91"/>
      <c r="G46" s="91"/>
      <c r="H46" s="91"/>
      <c r="I46" s="91"/>
      <c r="J46" s="91"/>
      <c r="K46" s="91"/>
      <c r="L46" s="91"/>
      <c r="M46" s="91"/>
      <c r="N46" s="91"/>
      <c r="O46" s="91"/>
      <c r="P46" s="91"/>
      <c r="Q46" s="91"/>
    </row>
    <row r="47" spans="2:17" ht="14.25" customHeight="1" x14ac:dyDescent="0.2">
      <c r="B47" s="596"/>
      <c r="C47" s="597" t="str">
        <f>C33</f>
        <v xml:space="preserve">          2022–26</v>
      </c>
      <c r="D47" s="598"/>
      <c r="E47" s="599"/>
      <c r="F47" s="597" t="str">
        <f>F33</f>
        <v xml:space="preserve">          2027–31</v>
      </c>
      <c r="G47" s="598"/>
      <c r="H47" s="599"/>
      <c r="I47" s="597" t="str">
        <f>I33</f>
        <v xml:space="preserve">          2032–36</v>
      </c>
      <c r="J47" s="598"/>
      <c r="K47" s="599"/>
      <c r="L47" s="597" t="str">
        <f>L33</f>
        <v xml:space="preserve">          2037–41</v>
      </c>
      <c r="M47" s="598"/>
      <c r="N47" s="599"/>
      <c r="O47" s="597" t="str">
        <f>O33</f>
        <v xml:space="preserve">          2042–46</v>
      </c>
      <c r="P47" s="598"/>
      <c r="Q47" s="598"/>
    </row>
    <row r="48" spans="2:17" ht="34.5" customHeight="1" x14ac:dyDescent="0.2">
      <c r="B48" s="596" t="s">
        <v>23</v>
      </c>
      <c r="C48" s="609" t="str">
        <f>'data input'!$C$28</f>
        <v>GB Public Forest Estate</v>
      </c>
      <c r="D48" s="601" t="s">
        <v>110</v>
      </c>
      <c r="E48" s="601"/>
      <c r="F48" s="609" t="str">
        <f>'data input'!$C$28</f>
        <v>GB Public Forest Estate</v>
      </c>
      <c r="G48" s="601" t="s">
        <v>110</v>
      </c>
      <c r="H48" s="601"/>
      <c r="I48" s="609" t="str">
        <f>'data input'!$C$28</f>
        <v>GB Public Forest Estate</v>
      </c>
      <c r="J48" s="601" t="s">
        <v>110</v>
      </c>
      <c r="K48" s="601"/>
      <c r="L48" s="609" t="str">
        <f>'data input'!$C$28</f>
        <v>GB Public Forest Estate</v>
      </c>
      <c r="M48" s="601" t="s">
        <v>110</v>
      </c>
      <c r="N48" s="601"/>
      <c r="O48" s="609" t="str">
        <f>'data input'!$C$28</f>
        <v>GB Public Forest Estate</v>
      </c>
      <c r="P48" s="601" t="s">
        <v>110</v>
      </c>
      <c r="Q48" s="601"/>
    </row>
    <row r="49" spans="2:17" ht="15" x14ac:dyDescent="0.2">
      <c r="B49" s="603"/>
      <c r="C49" s="604" t="s">
        <v>57</v>
      </c>
      <c r="D49" s="604" t="s">
        <v>57</v>
      </c>
      <c r="E49" s="605" t="s">
        <v>12</v>
      </c>
      <c r="F49" s="604" t="s">
        <v>57</v>
      </c>
      <c r="G49" s="604" t="s">
        <v>57</v>
      </c>
      <c r="H49" s="605" t="s">
        <v>12</v>
      </c>
      <c r="I49" s="604" t="s">
        <v>57</v>
      </c>
      <c r="J49" s="604" t="s">
        <v>57</v>
      </c>
      <c r="K49" s="605" t="s">
        <v>12</v>
      </c>
      <c r="L49" s="604" t="s">
        <v>57</v>
      </c>
      <c r="M49" s="604" t="s">
        <v>57</v>
      </c>
      <c r="N49" s="605" t="s">
        <v>12</v>
      </c>
      <c r="O49" s="604" t="s">
        <v>57</v>
      </c>
      <c r="P49" s="604" t="s">
        <v>57</v>
      </c>
      <c r="Q49" s="606" t="s">
        <v>12</v>
      </c>
    </row>
    <row r="50" spans="2:17" x14ac:dyDescent="0.2">
      <c r="B50" s="610" t="s">
        <v>4</v>
      </c>
      <c r="C50" s="611"/>
      <c r="D50" s="611"/>
      <c r="E50" s="611"/>
      <c r="F50" s="611"/>
      <c r="G50" s="611"/>
      <c r="H50" s="611"/>
      <c r="I50" s="611"/>
      <c r="J50" s="611"/>
      <c r="K50" s="611"/>
      <c r="L50" s="611"/>
      <c r="M50" s="611"/>
      <c r="N50" s="611"/>
      <c r="O50" s="611"/>
      <c r="P50" s="611"/>
      <c r="Q50" s="611"/>
    </row>
    <row r="51" spans="2:17" ht="13.5" x14ac:dyDescent="0.2">
      <c r="B51" s="353" t="s">
        <v>64</v>
      </c>
      <c r="C51" s="354">
        <f>'data input'!C122</f>
        <v>1064.546</v>
      </c>
      <c r="D51" s="354">
        <f>'data input'!C195</f>
        <v>507.05900000000003</v>
      </c>
      <c r="E51" s="108">
        <f>'data input'!D195</f>
        <v>6.835609917819248</v>
      </c>
      <c r="F51" s="354">
        <f>'data input'!D122</f>
        <v>871.226</v>
      </c>
      <c r="G51" s="354">
        <f>'data input'!E195</f>
        <v>588.65099999999995</v>
      </c>
      <c r="H51" s="108">
        <f>'data input'!F195</f>
        <v>7.0657411052181409</v>
      </c>
      <c r="I51" s="354">
        <f>'data input'!E122</f>
        <v>704.803</v>
      </c>
      <c r="J51" s="354">
        <f>'data input'!G195</f>
        <v>744.04</v>
      </c>
      <c r="K51" s="108">
        <f>'data input'!H195</f>
        <v>6.0598405306949452</v>
      </c>
      <c r="L51" s="354">
        <f>'data input'!F122</f>
        <v>621.976</v>
      </c>
      <c r="M51" s="354">
        <f>'data input'!I195</f>
        <v>857.40800000000002</v>
      </c>
      <c r="N51" s="108">
        <f>'data input'!J195</f>
        <v>5.7895001121832044</v>
      </c>
      <c r="O51" s="354">
        <f>'data input'!G122</f>
        <v>695.89700000000005</v>
      </c>
      <c r="P51" s="354">
        <f>'data input'!K195</f>
        <v>773.49099999999999</v>
      </c>
      <c r="Q51" s="108">
        <f>'data input'!L195</f>
        <v>6.3186394885843757</v>
      </c>
    </row>
    <row r="52" spans="2:17" ht="13.5" x14ac:dyDescent="0.2">
      <c r="B52" s="355" t="s">
        <v>65</v>
      </c>
      <c r="C52" s="354">
        <f>'data input'!C123</f>
        <v>502.59899999999999</v>
      </c>
      <c r="D52" s="354">
        <f>'data input'!C196</f>
        <v>299.34500000000003</v>
      </c>
      <c r="E52" s="108">
        <f>'data input'!D196</f>
        <v>7.2595102148336421</v>
      </c>
      <c r="F52" s="354">
        <f>'data input'!D123</f>
        <v>445.58100000000002</v>
      </c>
      <c r="G52" s="354">
        <f>'data input'!E196</f>
        <v>344.24099999999999</v>
      </c>
      <c r="H52" s="108">
        <f>'data input'!F196</f>
        <v>7.7306023270522628</v>
      </c>
      <c r="I52" s="354">
        <f>'data input'!E123</f>
        <v>371.51799999999997</v>
      </c>
      <c r="J52" s="354">
        <f>'data input'!G196</f>
        <v>441.94600000000003</v>
      </c>
      <c r="K52" s="108">
        <f>'data input'!H196</f>
        <v>6.7058359156002227</v>
      </c>
      <c r="L52" s="354">
        <f>'data input'!F123</f>
        <v>312.85899999999998</v>
      </c>
      <c r="M52" s="354">
        <f>'data input'!I196</f>
        <v>496.12099999999998</v>
      </c>
      <c r="N52" s="108">
        <f>'data input'!J196</f>
        <v>6.3035150387078698</v>
      </c>
      <c r="O52" s="354">
        <f>'data input'!G123</f>
        <v>295.78899999999999</v>
      </c>
      <c r="P52" s="354">
        <f>'data input'!K196</f>
        <v>437.91199999999998</v>
      </c>
      <c r="Q52" s="108">
        <f>'data input'!L196</f>
        <v>6.4274574301843099</v>
      </c>
    </row>
    <row r="53" spans="2:17" ht="13.5" x14ac:dyDescent="0.2">
      <c r="B53" s="355" t="s">
        <v>66</v>
      </c>
      <c r="C53" s="354">
        <f>'data input'!C124</f>
        <v>550.17600000000004</v>
      </c>
      <c r="D53" s="354">
        <f>'data input'!C197</f>
        <v>413.13499999999999</v>
      </c>
      <c r="E53" s="108">
        <f>'data input'!D197</f>
        <v>7.1477361902712602</v>
      </c>
      <c r="F53" s="354">
        <f>'data input'!D124</f>
        <v>505.97699999999998</v>
      </c>
      <c r="G53" s="354">
        <f>'data input'!E197</f>
        <v>475.32600000000002</v>
      </c>
      <c r="H53" s="108">
        <f>'data input'!F197</f>
        <v>7.7400089994287864</v>
      </c>
      <c r="I53" s="354">
        <f>'data input'!E124</f>
        <v>440.04500000000002</v>
      </c>
      <c r="J53" s="354">
        <f>'data input'!G197</f>
        <v>596.89400000000001</v>
      </c>
      <c r="K53" s="108">
        <f>'data input'!H197</f>
        <v>6.7078364252340794</v>
      </c>
      <c r="L53" s="354">
        <f>'data input'!F124</f>
        <v>374.14800000000002</v>
      </c>
      <c r="M53" s="354">
        <f>'data input'!I197</f>
        <v>659.86900000000003</v>
      </c>
      <c r="N53" s="108">
        <f>'data input'!J197</f>
        <v>6.2921162505925734</v>
      </c>
      <c r="O53" s="354">
        <f>'data input'!G124</f>
        <v>330.553</v>
      </c>
      <c r="P53" s="354">
        <f>'data input'!K197</f>
        <v>561.91499999999996</v>
      </c>
      <c r="Q53" s="108">
        <f>'data input'!L197</f>
        <v>6.4036055799616989</v>
      </c>
    </row>
    <row r="54" spans="2:17" ht="13.5" x14ac:dyDescent="0.2">
      <c r="B54" s="355" t="s">
        <v>67</v>
      </c>
      <c r="C54" s="354">
        <f>'data input'!C125</f>
        <v>1682.8530000000001</v>
      </c>
      <c r="D54" s="354">
        <f>'data input'!C198</f>
        <v>1902.6690000000001</v>
      </c>
      <c r="E54" s="108">
        <f>'data input'!D198</f>
        <v>6.6297942909933374</v>
      </c>
      <c r="F54" s="354">
        <f>'data input'!D125</f>
        <v>1610.713</v>
      </c>
      <c r="G54" s="354">
        <f>'data input'!E198</f>
        <v>2123.3980000000001</v>
      </c>
      <c r="H54" s="108">
        <f>'data input'!F198</f>
        <v>6.9890597962625121</v>
      </c>
      <c r="I54" s="354">
        <f>'data input'!E125</f>
        <v>1487.856</v>
      </c>
      <c r="J54" s="354">
        <f>'data input'!G198</f>
        <v>2588.346</v>
      </c>
      <c r="K54" s="108">
        <f>'data input'!H198</f>
        <v>6.4045464992837768</v>
      </c>
      <c r="L54" s="354">
        <f>'data input'!F125</f>
        <v>1310.607</v>
      </c>
      <c r="M54" s="354">
        <f>'data input'!I198</f>
        <v>2791.6669999999999</v>
      </c>
      <c r="N54" s="108">
        <f>'data input'!J198</f>
        <v>6.018502521439304</v>
      </c>
      <c r="O54" s="354">
        <f>'data input'!G125</f>
        <v>1107.6600000000001</v>
      </c>
      <c r="P54" s="354">
        <f>'data input'!K198</f>
        <v>2348.6550000000002</v>
      </c>
      <c r="Q54" s="108">
        <f>'data input'!L198</f>
        <v>6.0542805521325391</v>
      </c>
    </row>
    <row r="55" spans="2:17" ht="13.5" x14ac:dyDescent="0.2">
      <c r="B55" s="355" t="s">
        <v>68</v>
      </c>
      <c r="C55" s="354">
        <f>'data input'!C126</f>
        <v>1498.1759999999999</v>
      </c>
      <c r="D55" s="354">
        <f>'data input'!C199</f>
        <v>2844.835</v>
      </c>
      <c r="E55" s="108">
        <f>'data input'!D199</f>
        <v>5.9275392173214181</v>
      </c>
      <c r="F55" s="354">
        <f>'data input'!D126</f>
        <v>1480.6569999999999</v>
      </c>
      <c r="G55" s="354">
        <f>'data input'!E199</f>
        <v>3253.5720000000001</v>
      </c>
      <c r="H55" s="108">
        <f>'data input'!F199</f>
        <v>6.153724141726479</v>
      </c>
      <c r="I55" s="354">
        <f>'data input'!E126</f>
        <v>1374.5329999999999</v>
      </c>
      <c r="J55" s="354">
        <f>'data input'!G199</f>
        <v>3927.9349999999999</v>
      </c>
      <c r="K55" s="108">
        <f>'data input'!H199</f>
        <v>5.7745513034176668</v>
      </c>
      <c r="L55" s="354">
        <f>'data input'!F126</f>
        <v>1256.4159999999999</v>
      </c>
      <c r="M55" s="354">
        <f>'data input'!I199</f>
        <v>4281.9830000000002</v>
      </c>
      <c r="N55" s="108">
        <f>'data input'!J199</f>
        <v>5.4539798884807258</v>
      </c>
      <c r="O55" s="354">
        <f>'data input'!G126</f>
        <v>1100.0809999999999</v>
      </c>
      <c r="P55" s="354">
        <f>'data input'!K199</f>
        <v>3489.7710000000002</v>
      </c>
      <c r="Q55" s="108">
        <f>'data input'!L199</f>
        <v>5.6000779032253671</v>
      </c>
    </row>
    <row r="56" spans="2:17" ht="13.5" x14ac:dyDescent="0.2">
      <c r="B56" s="355" t="s">
        <v>69</v>
      </c>
      <c r="C56" s="354">
        <f>'data input'!C127</f>
        <v>481.678</v>
      </c>
      <c r="D56" s="354">
        <f>'data input'!C200</f>
        <v>1288.9839999999999</v>
      </c>
      <c r="E56" s="108">
        <f>'data input'!D200</f>
        <v>6.2074107552888531</v>
      </c>
      <c r="F56" s="354">
        <f>'data input'!D127</f>
        <v>484.80799999999999</v>
      </c>
      <c r="G56" s="354">
        <f>'data input'!E200</f>
        <v>1562.672</v>
      </c>
      <c r="H56" s="108">
        <f>'data input'!F200</f>
        <v>6.4035212508718153</v>
      </c>
      <c r="I56" s="354">
        <f>'data input'!E127</f>
        <v>435.887</v>
      </c>
      <c r="J56" s="354">
        <f>'data input'!G200</f>
        <v>1852.6279999999999</v>
      </c>
      <c r="K56" s="108">
        <f>'data input'!H200</f>
        <v>5.7936274591563137</v>
      </c>
      <c r="L56" s="354">
        <f>'data input'!F127</f>
        <v>387.22</v>
      </c>
      <c r="M56" s="354">
        <f>'data input'!I200</f>
        <v>2077.547</v>
      </c>
      <c r="N56" s="108">
        <f>'data input'!J200</f>
        <v>5.4575532276422019</v>
      </c>
      <c r="O56" s="354">
        <f>'data input'!G127</f>
        <v>343.73099999999999</v>
      </c>
      <c r="P56" s="354">
        <f>'data input'!K200</f>
        <v>1687.6310000000001</v>
      </c>
      <c r="Q56" s="108">
        <f>'data input'!L200</f>
        <v>5.7050558328225733</v>
      </c>
    </row>
    <row r="57" spans="2:17" ht="13.5" x14ac:dyDescent="0.2">
      <c r="B57" s="355" t="s">
        <v>70</v>
      </c>
      <c r="C57" s="354">
        <f>'data input'!C128</f>
        <v>179.137</v>
      </c>
      <c r="D57" s="354">
        <f>'data input'!C201</f>
        <v>602.33799999999997</v>
      </c>
      <c r="E57" s="108">
        <f>'data input'!D201</f>
        <v>6.999629760673364</v>
      </c>
      <c r="F57" s="354">
        <f>'data input'!D128</f>
        <v>182.40700000000001</v>
      </c>
      <c r="G57" s="354">
        <f>'data input'!E201</f>
        <v>751.91</v>
      </c>
      <c r="H57" s="108">
        <f>'data input'!F201</f>
        <v>7.0746706230855674</v>
      </c>
      <c r="I57" s="354">
        <f>'data input'!E128</f>
        <v>165.62</v>
      </c>
      <c r="J57" s="354">
        <f>'data input'!G201</f>
        <v>864.87699999999995</v>
      </c>
      <c r="K57" s="108">
        <f>'data input'!H201</f>
        <v>6.4836914753211659</v>
      </c>
      <c r="L57" s="354">
        <f>'data input'!F128</f>
        <v>145.63499999999999</v>
      </c>
      <c r="M57" s="354">
        <f>'data input'!I201</f>
        <v>979.10799999999995</v>
      </c>
      <c r="N57" s="108">
        <f>'data input'!J201</f>
        <v>6.1321784124056</v>
      </c>
      <c r="O57" s="354">
        <f>'data input'!G128</f>
        <v>125.42700000000001</v>
      </c>
      <c r="P57" s="354">
        <f>'data input'!K201</f>
        <v>799.94600000000003</v>
      </c>
      <c r="Q57" s="108">
        <f>'data input'!L201</f>
        <v>6.3502149612687431</v>
      </c>
    </row>
    <row r="58" spans="2:17" ht="13.5" x14ac:dyDescent="0.2">
      <c r="B58" s="356" t="s">
        <v>24</v>
      </c>
      <c r="C58" s="354">
        <f>'data input'!C129</f>
        <v>106.167</v>
      </c>
      <c r="D58" s="354">
        <f>'data input'!C202</f>
        <v>646.56899999999996</v>
      </c>
      <c r="E58" s="108">
        <f>'data input'!D202</f>
        <v>8.0850435165347534</v>
      </c>
      <c r="F58" s="354">
        <f>'data input'!D129</f>
        <v>131.89400000000001</v>
      </c>
      <c r="G58" s="354">
        <f>'data input'!E202</f>
        <v>728.32600000000002</v>
      </c>
      <c r="H58" s="108">
        <f>'data input'!F202</f>
        <v>7.7868860480760569</v>
      </c>
      <c r="I58" s="354">
        <f>'data input'!E129</f>
        <v>116.21299999999999</v>
      </c>
      <c r="J58" s="354">
        <f>'data input'!G202</f>
        <v>683.245</v>
      </c>
      <c r="K58" s="108">
        <f>'data input'!H202</f>
        <v>8.4894719190662382</v>
      </c>
      <c r="L58" s="354">
        <f>'data input'!F129</f>
        <v>112.49299999999999</v>
      </c>
      <c r="M58" s="354">
        <f>'data input'!I202</f>
        <v>830.31</v>
      </c>
      <c r="N58" s="108">
        <f>'data input'!J202</f>
        <v>7.0187847704725552</v>
      </c>
      <c r="O58" s="354">
        <f>'data input'!G129</f>
        <v>108.017</v>
      </c>
      <c r="P58" s="354">
        <f>'data input'!K202</f>
        <v>712.47299999999996</v>
      </c>
      <c r="Q58" s="108">
        <f>'data input'!L202</f>
        <v>5.9134568571514228</v>
      </c>
    </row>
    <row r="59" spans="2:17" ht="13.5" x14ac:dyDescent="0.2">
      <c r="B59" s="357" t="s">
        <v>11</v>
      </c>
      <c r="C59" s="358">
        <f>'data input'!C130</f>
        <v>6065.3270000000002</v>
      </c>
      <c r="D59" s="358">
        <f>'data input'!C203</f>
        <v>8504.9310000000005</v>
      </c>
      <c r="E59" s="110">
        <f>'data input'!D203</f>
        <v>5.5526424072068084</v>
      </c>
      <c r="F59" s="358">
        <f>'data input'!D130</f>
        <v>5713.2619999999997</v>
      </c>
      <c r="G59" s="358">
        <f>'data input'!E203</f>
        <v>9828.0920000000006</v>
      </c>
      <c r="H59" s="110">
        <f>'data input'!F203</f>
        <v>5.7087018889665835</v>
      </c>
      <c r="I59" s="358">
        <f>'data input'!E130</f>
        <v>5096.4620000000004</v>
      </c>
      <c r="J59" s="358">
        <f>'data input'!G203</f>
        <v>11699.91</v>
      </c>
      <c r="K59" s="110">
        <f>'data input'!H203</f>
        <v>5.4391268686580521</v>
      </c>
      <c r="L59" s="358">
        <f>'data input'!F130</f>
        <v>4521.3419999999996</v>
      </c>
      <c r="M59" s="358">
        <f>'data input'!I203</f>
        <v>12974.012000000001</v>
      </c>
      <c r="N59" s="110">
        <f>'data input'!J203</f>
        <v>5.0321394628577725</v>
      </c>
      <c r="O59" s="358">
        <f>'data input'!G130</f>
        <v>4107.143</v>
      </c>
      <c r="P59" s="358">
        <f>'data input'!K203</f>
        <v>10811.793</v>
      </c>
      <c r="Q59" s="111">
        <f>'data input'!L203</f>
        <v>5.0702090659271226</v>
      </c>
    </row>
    <row r="60" spans="2:17" x14ac:dyDescent="0.2">
      <c r="B60" s="91"/>
      <c r="C60" s="91"/>
      <c r="D60" s="91"/>
      <c r="E60" s="91"/>
      <c r="F60" s="91"/>
      <c r="G60" s="91"/>
      <c r="H60" s="91"/>
      <c r="I60" s="91"/>
      <c r="J60" s="91"/>
      <c r="K60" s="91"/>
      <c r="L60" s="91"/>
      <c r="M60" s="91"/>
      <c r="N60" s="91"/>
      <c r="O60" s="91"/>
      <c r="P60" s="91"/>
      <c r="Q60" s="91"/>
    </row>
    <row r="61" spans="2:17" ht="12.75" customHeight="1" x14ac:dyDescent="0.2">
      <c r="B61" s="596" t="s">
        <v>115</v>
      </c>
      <c r="C61" s="597" t="str">
        <f>C47</f>
        <v xml:space="preserve">          2022–26</v>
      </c>
      <c r="D61" s="598"/>
      <c r="E61" s="599"/>
      <c r="F61" s="597" t="str">
        <f>F47</f>
        <v xml:space="preserve">          2027–31</v>
      </c>
      <c r="G61" s="598"/>
      <c r="H61" s="599"/>
      <c r="I61" s="597" t="str">
        <f>I47</f>
        <v xml:space="preserve">          2032–36</v>
      </c>
      <c r="J61" s="598"/>
      <c r="K61" s="599"/>
      <c r="L61" s="597" t="str">
        <f>L47</f>
        <v xml:space="preserve">          2037–41</v>
      </c>
      <c r="M61" s="598"/>
      <c r="N61" s="599"/>
      <c r="O61" s="597" t="str">
        <f>O47</f>
        <v xml:space="preserve">          2042–46</v>
      </c>
      <c r="P61" s="598"/>
      <c r="Q61" s="598"/>
    </row>
    <row r="62" spans="2:17" x14ac:dyDescent="0.2">
      <c r="B62" s="596" t="s">
        <v>113</v>
      </c>
      <c r="C62" s="600" t="s">
        <v>26</v>
      </c>
      <c r="D62" s="601" t="s">
        <v>110</v>
      </c>
      <c r="E62" s="601"/>
      <c r="F62" s="602" t="s">
        <v>26</v>
      </c>
      <c r="G62" s="601" t="s">
        <v>110</v>
      </c>
      <c r="H62" s="601"/>
      <c r="I62" s="602" t="s">
        <v>26</v>
      </c>
      <c r="J62" s="601" t="s">
        <v>110</v>
      </c>
      <c r="K62" s="601"/>
      <c r="L62" s="602" t="s">
        <v>26</v>
      </c>
      <c r="M62" s="601" t="s">
        <v>110</v>
      </c>
      <c r="N62" s="601"/>
      <c r="O62" s="602" t="s">
        <v>26</v>
      </c>
      <c r="P62" s="601" t="s">
        <v>110</v>
      </c>
      <c r="Q62" s="601"/>
    </row>
    <row r="63" spans="2:17" ht="15" x14ac:dyDescent="0.2">
      <c r="B63" s="603" t="s">
        <v>114</v>
      </c>
      <c r="C63" s="604" t="s">
        <v>57</v>
      </c>
      <c r="D63" s="604" t="s">
        <v>57</v>
      </c>
      <c r="E63" s="605" t="s">
        <v>12</v>
      </c>
      <c r="F63" s="604" t="s">
        <v>57</v>
      </c>
      <c r="G63" s="604" t="s">
        <v>57</v>
      </c>
      <c r="H63" s="605" t="s">
        <v>12</v>
      </c>
      <c r="I63" s="604" t="s">
        <v>57</v>
      </c>
      <c r="J63" s="604" t="s">
        <v>57</v>
      </c>
      <c r="K63" s="605" t="s">
        <v>12</v>
      </c>
      <c r="L63" s="604" t="s">
        <v>57</v>
      </c>
      <c r="M63" s="604" t="s">
        <v>57</v>
      </c>
      <c r="N63" s="605" t="s">
        <v>12</v>
      </c>
      <c r="O63" s="604" t="s">
        <v>57</v>
      </c>
      <c r="P63" s="604" t="s">
        <v>57</v>
      </c>
      <c r="Q63" s="606" t="s">
        <v>12</v>
      </c>
    </row>
    <row r="64" spans="2:17" x14ac:dyDescent="0.2">
      <c r="B64" s="362" t="s">
        <v>20</v>
      </c>
      <c r="C64" s="85"/>
      <c r="D64" s="85"/>
      <c r="E64" s="85"/>
      <c r="F64" s="85"/>
      <c r="G64" s="85"/>
      <c r="H64" s="85"/>
      <c r="I64" s="85"/>
      <c r="J64" s="85"/>
      <c r="K64" s="85"/>
      <c r="L64" s="85"/>
      <c r="M64" s="85"/>
      <c r="N64" s="85"/>
      <c r="O64" s="85"/>
      <c r="P64" s="85"/>
      <c r="Q64" s="85"/>
    </row>
    <row r="65" spans="2:17" ht="13.5" x14ac:dyDescent="0.2">
      <c r="B65" s="353" t="s">
        <v>64</v>
      </c>
      <c r="C65" s="354">
        <f>'data input'!C134</f>
        <v>66.672519999999992</v>
      </c>
      <c r="D65" s="354">
        <f>'data input'!C207</f>
        <v>2.8313415436943989</v>
      </c>
      <c r="E65" s="108"/>
      <c r="F65" s="354">
        <f>'data input'!D134</f>
        <v>67.732872</v>
      </c>
      <c r="G65" s="354">
        <f>'data input'!E207</f>
        <v>5.696132813324998</v>
      </c>
      <c r="H65" s="108"/>
      <c r="I65" s="354">
        <f>'data input'!E134</f>
        <v>69.268832000000003</v>
      </c>
      <c r="J65" s="354">
        <f>'data input'!G207</f>
        <v>5.7031485519506626</v>
      </c>
      <c r="K65" s="108"/>
      <c r="L65" s="354">
        <f>'data input'!F134</f>
        <v>64.464568</v>
      </c>
      <c r="M65" s="354">
        <f>'data input'!I207</f>
        <v>5.9551258618985239</v>
      </c>
      <c r="N65" s="108"/>
      <c r="O65" s="354">
        <f>'data input'!G134</f>
        <v>60.738440000000004</v>
      </c>
      <c r="P65" s="354">
        <f>'data input'!K207</f>
        <v>3.6375001832044109</v>
      </c>
      <c r="Q65" s="109"/>
    </row>
    <row r="66" spans="2:17" ht="13.5" x14ac:dyDescent="0.2">
      <c r="B66" s="355" t="s">
        <v>65</v>
      </c>
      <c r="C66" s="354">
        <f>'data input'!C135</f>
        <v>37.99468000000001</v>
      </c>
      <c r="D66" s="354">
        <f>'data input'!C208</f>
        <v>1.8875610291295992</v>
      </c>
      <c r="E66" s="108"/>
      <c r="F66" s="354">
        <f>'data input'!D135</f>
        <v>39.072816000000003</v>
      </c>
      <c r="G66" s="354">
        <f>'data input'!E208</f>
        <v>2.848066406662499</v>
      </c>
      <c r="H66" s="108"/>
      <c r="I66" s="354">
        <f>'data input'!E135</f>
        <v>41.198384000000004</v>
      </c>
      <c r="J66" s="354">
        <f>'data input'!G208</f>
        <v>2.8515742759753313</v>
      </c>
      <c r="K66" s="108"/>
      <c r="L66" s="354">
        <f>'data input'!F135</f>
        <v>35.426183999999999</v>
      </c>
      <c r="M66" s="354">
        <f>'data input'!I208</f>
        <v>2.3820503447594095</v>
      </c>
      <c r="N66" s="108"/>
      <c r="O66" s="354">
        <f>'data input'!G135</f>
        <v>32.748589999999993</v>
      </c>
      <c r="P66" s="354">
        <f>'data input'!K208</f>
        <v>1.4550000732817643</v>
      </c>
      <c r="Q66" s="109"/>
    </row>
    <row r="67" spans="2:17" ht="13.5" x14ac:dyDescent="0.2">
      <c r="B67" s="355" t="s">
        <v>66</v>
      </c>
      <c r="C67" s="354">
        <f>'data input'!C136</f>
        <v>53.154552000000002</v>
      </c>
      <c r="D67" s="354">
        <f>'data input'!C209</f>
        <v>1.8875610291295992</v>
      </c>
      <c r="E67" s="108"/>
      <c r="F67" s="354">
        <f>'data input'!D136</f>
        <v>55.416311999999998</v>
      </c>
      <c r="G67" s="354">
        <f>'data input'!E209</f>
        <v>3.7974218755499991</v>
      </c>
      <c r="H67" s="108"/>
      <c r="I67" s="354">
        <f>'data input'!E136</f>
        <v>57.414960000000008</v>
      </c>
      <c r="J67" s="354">
        <f>'data input'!G209</f>
        <v>3.8020990346337751</v>
      </c>
      <c r="K67" s="108"/>
      <c r="L67" s="354">
        <f>'data input'!F136</f>
        <v>50.688047999999995</v>
      </c>
      <c r="M67" s="354">
        <f>'data input'!I209</f>
        <v>3.5730755171391149</v>
      </c>
      <c r="N67" s="108"/>
      <c r="O67" s="354">
        <f>'data input'!G136</f>
        <v>45.678660000000001</v>
      </c>
      <c r="P67" s="354">
        <f>'data input'!K209</f>
        <v>2.1825001099226466</v>
      </c>
      <c r="Q67" s="109"/>
    </row>
    <row r="68" spans="2:17" ht="13.5" x14ac:dyDescent="0.2">
      <c r="B68" s="355" t="s">
        <v>67</v>
      </c>
      <c r="C68" s="354">
        <f>'data input'!C137</f>
        <v>205.00847999999999</v>
      </c>
      <c r="D68" s="354">
        <f>'data input'!C210</f>
        <v>9.4378051456479977</v>
      </c>
      <c r="E68" s="108"/>
      <c r="F68" s="354">
        <f>'data input'!D137</f>
        <v>243.522696</v>
      </c>
      <c r="G68" s="354">
        <f>'data input'!E210</f>
        <v>16.139042971087495</v>
      </c>
      <c r="H68" s="108"/>
      <c r="I68" s="354">
        <f>'data input'!E137</f>
        <v>254.02407200000002</v>
      </c>
      <c r="J68" s="354">
        <f>'data input'!G210</f>
        <v>17.109445655851985</v>
      </c>
      <c r="K68" s="108"/>
      <c r="L68" s="354">
        <f>'data input'!F137</f>
        <v>223.24392</v>
      </c>
      <c r="M68" s="354">
        <f>'data input'!I210</f>
        <v>16.674352413315869</v>
      </c>
      <c r="N68" s="108"/>
      <c r="O68" s="354">
        <f>'data input'!G137</f>
        <v>192.03071999999997</v>
      </c>
      <c r="P68" s="354">
        <f>'data input'!K210</f>
        <v>10.18500051297235</v>
      </c>
      <c r="Q68" s="109"/>
    </row>
    <row r="69" spans="2:17" ht="13.5" x14ac:dyDescent="0.2">
      <c r="B69" s="355" t="s">
        <v>68</v>
      </c>
      <c r="C69" s="354">
        <f>'data input'!C138</f>
        <v>116.384424</v>
      </c>
      <c r="D69" s="354">
        <f>'data input'!C211</f>
        <v>6.6064636019535987</v>
      </c>
      <c r="E69" s="108"/>
      <c r="F69" s="354">
        <f>'data input'!D138</f>
        <v>183.97608799999998</v>
      </c>
      <c r="G69" s="354">
        <f>'data input'!E211</f>
        <v>10.442910157762498</v>
      </c>
      <c r="H69" s="108"/>
      <c r="I69" s="354">
        <f>'data input'!E138</f>
        <v>213.06296000000003</v>
      </c>
      <c r="J69" s="354">
        <f>'data input'!G211</f>
        <v>11.406297103901325</v>
      </c>
      <c r="K69" s="108"/>
      <c r="L69" s="354">
        <f>'data input'!F138</f>
        <v>197.22167199999998</v>
      </c>
      <c r="M69" s="354">
        <f>'data input'!I211</f>
        <v>10.719226551417343</v>
      </c>
      <c r="N69" s="108"/>
      <c r="O69" s="354">
        <f>'data input'!G138</f>
        <v>145.59129999999999</v>
      </c>
      <c r="P69" s="354">
        <f>'data input'!K211</f>
        <v>6.5475003297679395</v>
      </c>
      <c r="Q69" s="109"/>
    </row>
    <row r="70" spans="2:17" ht="13.5" x14ac:dyDescent="0.2">
      <c r="B70" s="355" t="s">
        <v>69</v>
      </c>
      <c r="C70" s="354">
        <f>'data input'!C139</f>
        <v>11.368840000000001</v>
      </c>
      <c r="D70" s="354">
        <f>'data input'!C212</f>
        <v>0.94378051456479961</v>
      </c>
      <c r="E70" s="108"/>
      <c r="F70" s="354">
        <f>'data input'!D139</f>
        <v>21.47532</v>
      </c>
      <c r="G70" s="354">
        <f>'data input'!E212</f>
        <v>0.94935546888749978</v>
      </c>
      <c r="H70" s="108"/>
      <c r="I70" s="354">
        <f>'data input'!E139</f>
        <v>35.778672</v>
      </c>
      <c r="J70" s="354">
        <f>'data input'!G212</f>
        <v>0.95052475865844377</v>
      </c>
      <c r="K70" s="108"/>
      <c r="L70" s="354">
        <f>'data input'!F139</f>
        <v>38.821863999999991</v>
      </c>
      <c r="M70" s="354">
        <f>'data input'!I212</f>
        <v>1.1910251723797047</v>
      </c>
      <c r="N70" s="108"/>
      <c r="O70" s="354">
        <f>'data input'!G139</f>
        <v>34.076119999999996</v>
      </c>
      <c r="P70" s="354">
        <f>'data input'!K212</f>
        <v>0.72750003664088214</v>
      </c>
      <c r="Q70" s="109"/>
    </row>
    <row r="71" spans="2:17" ht="13.5" x14ac:dyDescent="0.2">
      <c r="B71" s="355" t="s">
        <v>70</v>
      </c>
      <c r="C71" s="354">
        <f>'data input'!C140</f>
        <v>4.8012240000000004</v>
      </c>
      <c r="D71" s="354">
        <f>'data input'!C213</f>
        <v>0</v>
      </c>
      <c r="E71" s="108"/>
      <c r="F71" s="354">
        <f>'data input'!D140</f>
        <v>9.1882480000000015</v>
      </c>
      <c r="G71" s="354">
        <f>'data input'!E213</f>
        <v>0.94935546888749978</v>
      </c>
      <c r="H71" s="108"/>
      <c r="I71" s="354">
        <f>'data input'!E140</f>
        <v>14.994344000000002</v>
      </c>
      <c r="J71" s="354">
        <f>'data input'!G213</f>
        <v>0.95052475865844377</v>
      </c>
      <c r="K71" s="108"/>
      <c r="L71" s="354">
        <f>'data input'!F140</f>
        <v>16.370552</v>
      </c>
      <c r="M71" s="354">
        <f>'data input'!I213</f>
        <v>0</v>
      </c>
      <c r="N71" s="108"/>
      <c r="O71" s="354">
        <f>'data input'!G140</f>
        <v>16.956169999999997</v>
      </c>
      <c r="P71" s="354">
        <f>'data input'!K213</f>
        <v>0</v>
      </c>
      <c r="Q71" s="109"/>
    </row>
    <row r="72" spans="2:17" ht="13.5" x14ac:dyDescent="0.2">
      <c r="B72" s="356" t="s">
        <v>24</v>
      </c>
      <c r="C72" s="354">
        <f>'data input'!C141</f>
        <v>2.7492239999999999</v>
      </c>
      <c r="D72" s="354">
        <f>'data input'!C214</f>
        <v>0</v>
      </c>
      <c r="E72" s="108"/>
      <c r="F72" s="354">
        <f>'data input'!D141</f>
        <v>7.7512400000000001</v>
      </c>
      <c r="G72" s="354">
        <f>'data input'!E214</f>
        <v>0.94935546888749978</v>
      </c>
      <c r="H72" s="108"/>
      <c r="I72" s="354">
        <f>'data input'!E141</f>
        <v>12.00116</v>
      </c>
      <c r="J72" s="354">
        <f>'data input'!G214</f>
        <v>0</v>
      </c>
      <c r="K72" s="108"/>
      <c r="L72" s="354">
        <f>'data input'!F141</f>
        <v>9.0520560000000003</v>
      </c>
      <c r="M72" s="354">
        <f>'data input'!I214</f>
        <v>0</v>
      </c>
      <c r="N72" s="108"/>
      <c r="O72" s="354">
        <f>'data input'!G141</f>
        <v>5.7636499999999993</v>
      </c>
      <c r="P72" s="354">
        <f>'data input'!K214</f>
        <v>0</v>
      </c>
      <c r="Q72" s="109"/>
    </row>
    <row r="73" spans="2:17" ht="13.5" x14ac:dyDescent="0.2">
      <c r="B73" s="357" t="s">
        <v>11</v>
      </c>
      <c r="C73" s="358">
        <f>'data input'!C142</f>
        <v>498.13394399999999</v>
      </c>
      <c r="D73" s="358">
        <f>'data input'!C215</f>
        <v>23.594512864119995</v>
      </c>
      <c r="E73" s="110"/>
      <c r="F73" s="358">
        <f>'data input'!D142</f>
        <v>628.13559200000009</v>
      </c>
      <c r="G73" s="358">
        <f>'data input'!E215</f>
        <v>41.771640631049976</v>
      </c>
      <c r="H73" s="110"/>
      <c r="I73" s="358">
        <f>'data input'!E142</f>
        <v>697.74338399999999</v>
      </c>
      <c r="J73" s="358">
        <f>'data input'!G215</f>
        <v>42.77361413962997</v>
      </c>
      <c r="K73" s="110"/>
      <c r="L73" s="358">
        <f>'data input'!F142</f>
        <v>635.28886399999999</v>
      </c>
      <c r="M73" s="358">
        <f>'data input'!I215</f>
        <v>40.494855860909965</v>
      </c>
      <c r="N73" s="110"/>
      <c r="O73" s="358">
        <f>'data input'!G142</f>
        <v>533.58365000000003</v>
      </c>
      <c r="P73" s="358">
        <f>'data input'!K215</f>
        <v>24.735001245789991</v>
      </c>
      <c r="Q73" s="111"/>
    </row>
    <row r="74" spans="2:17" x14ac:dyDescent="0.2">
      <c r="B74" s="91"/>
      <c r="C74" s="91"/>
      <c r="D74" s="91"/>
      <c r="E74" s="91"/>
      <c r="F74" s="91"/>
      <c r="G74" s="91"/>
      <c r="H74" s="91"/>
      <c r="I74" s="91"/>
      <c r="J74" s="91"/>
      <c r="K74" s="91"/>
      <c r="L74" s="91"/>
      <c r="M74" s="91"/>
      <c r="N74" s="91"/>
      <c r="O74" s="91"/>
      <c r="P74" s="91"/>
      <c r="Q74" s="91"/>
    </row>
    <row r="75" spans="2:17" ht="12.75" customHeight="1" x14ac:dyDescent="0.2">
      <c r="B75" s="596"/>
      <c r="C75" s="597" t="str">
        <f>C61</f>
        <v xml:space="preserve">          2022–26</v>
      </c>
      <c r="D75" s="598"/>
      <c r="E75" s="599"/>
      <c r="F75" s="597" t="str">
        <f>F61</f>
        <v xml:space="preserve">          2027–31</v>
      </c>
      <c r="G75" s="598"/>
      <c r="H75" s="599"/>
      <c r="I75" s="597" t="str">
        <f>I61</f>
        <v xml:space="preserve">          2032–36</v>
      </c>
      <c r="J75" s="598"/>
      <c r="K75" s="599"/>
      <c r="L75" s="597" t="str">
        <f>L61</f>
        <v xml:space="preserve">          2037–41</v>
      </c>
      <c r="M75" s="598"/>
      <c r="N75" s="599"/>
      <c r="O75" s="597" t="str">
        <f>O61</f>
        <v xml:space="preserve">          2042–46</v>
      </c>
      <c r="P75" s="598"/>
      <c r="Q75" s="598"/>
    </row>
    <row r="76" spans="2:17" ht="40.5" customHeight="1" x14ac:dyDescent="0.2">
      <c r="B76" s="596" t="s">
        <v>23</v>
      </c>
      <c r="C76" s="609" t="str">
        <f>'data input'!$G$28</f>
        <v>Public Forest Estate</v>
      </c>
      <c r="D76" s="607" t="s">
        <v>110</v>
      </c>
      <c r="E76" s="608"/>
      <c r="F76" s="609" t="str">
        <f>'data input'!$G$28</f>
        <v>Public Forest Estate</v>
      </c>
      <c r="G76" s="607" t="s">
        <v>110</v>
      </c>
      <c r="H76" s="608"/>
      <c r="I76" s="609" t="str">
        <f>'data input'!$G$28</f>
        <v>Public Forest Estate</v>
      </c>
      <c r="J76" s="607" t="s">
        <v>110</v>
      </c>
      <c r="K76" s="608"/>
      <c r="L76" s="609" t="str">
        <f>'data input'!$G$28</f>
        <v>Public Forest Estate</v>
      </c>
      <c r="M76" s="607" t="s">
        <v>110</v>
      </c>
      <c r="N76" s="608"/>
      <c r="O76" s="609" t="str">
        <f>'data input'!$G$28</f>
        <v>Public Forest Estate</v>
      </c>
      <c r="P76" s="607" t="s">
        <v>110</v>
      </c>
      <c r="Q76" s="608"/>
    </row>
    <row r="77" spans="2:17" ht="15" x14ac:dyDescent="0.2">
      <c r="B77" s="603"/>
      <c r="C77" s="604" t="s">
        <v>57</v>
      </c>
      <c r="D77" s="604" t="s">
        <v>57</v>
      </c>
      <c r="E77" s="605" t="s">
        <v>12</v>
      </c>
      <c r="F77" s="604" t="s">
        <v>57</v>
      </c>
      <c r="G77" s="604" t="s">
        <v>57</v>
      </c>
      <c r="H77" s="605" t="s">
        <v>12</v>
      </c>
      <c r="I77" s="604" t="s">
        <v>57</v>
      </c>
      <c r="J77" s="604" t="s">
        <v>57</v>
      </c>
      <c r="K77" s="605" t="s">
        <v>12</v>
      </c>
      <c r="L77" s="604" t="s">
        <v>57</v>
      </c>
      <c r="M77" s="604" t="s">
        <v>57</v>
      </c>
      <c r="N77" s="605" t="s">
        <v>12</v>
      </c>
      <c r="O77" s="604" t="s">
        <v>57</v>
      </c>
      <c r="P77" s="604" t="s">
        <v>57</v>
      </c>
      <c r="Q77" s="606" t="s">
        <v>12</v>
      </c>
    </row>
    <row r="78" spans="2:17" x14ac:dyDescent="0.2">
      <c r="B78" s="363" t="s">
        <v>21</v>
      </c>
      <c r="C78" s="86"/>
      <c r="D78" s="86"/>
      <c r="E78" s="86"/>
      <c r="F78" s="86"/>
      <c r="G78" s="86"/>
      <c r="H78" s="86"/>
      <c r="I78" s="86"/>
      <c r="J78" s="86"/>
      <c r="K78" s="86"/>
      <c r="L78" s="86"/>
      <c r="M78" s="86"/>
      <c r="N78" s="86"/>
      <c r="O78" s="86"/>
      <c r="P78" s="86"/>
      <c r="Q78" s="86"/>
    </row>
    <row r="79" spans="2:17" ht="13.5" x14ac:dyDescent="0.2">
      <c r="B79" s="353" t="s">
        <v>64</v>
      </c>
      <c r="C79" s="354">
        <f>C51+C65</f>
        <v>1131.2185200000001</v>
      </c>
      <c r="D79" s="354">
        <f>D51+D65</f>
        <v>509.89034154369443</v>
      </c>
      <c r="E79" s="108"/>
      <c r="F79" s="354">
        <f>F51+F65</f>
        <v>938.95887200000004</v>
      </c>
      <c r="G79" s="354">
        <f>G51+G65</f>
        <v>594.34713281332495</v>
      </c>
      <c r="H79" s="108"/>
      <c r="I79" s="354">
        <f>I51+I65</f>
        <v>774.07183199999997</v>
      </c>
      <c r="J79" s="354">
        <f>J51+J65</f>
        <v>749.74314855195064</v>
      </c>
      <c r="K79" s="108"/>
      <c r="L79" s="354">
        <f>L51+L65</f>
        <v>686.44056799999998</v>
      </c>
      <c r="M79" s="354">
        <f>M51+M65</f>
        <v>863.36312586189854</v>
      </c>
      <c r="N79" s="108"/>
      <c r="O79" s="354">
        <f>O51+O65</f>
        <v>756.63544000000002</v>
      </c>
      <c r="P79" s="354">
        <f>P51+P65</f>
        <v>777.12850018320444</v>
      </c>
      <c r="Q79" s="109"/>
    </row>
    <row r="80" spans="2:17" ht="13.5" x14ac:dyDescent="0.2">
      <c r="B80" s="355" t="s">
        <v>65</v>
      </c>
      <c r="C80" s="354">
        <f t="shared" ref="C80:D86" si="0">C52+C66</f>
        <v>540.59367999999995</v>
      </c>
      <c r="D80" s="354">
        <f t="shared" si="0"/>
        <v>301.23256102912961</v>
      </c>
      <c r="E80" s="108"/>
      <c r="F80" s="354">
        <f t="shared" ref="F80:G80" si="1">F52+F66</f>
        <v>484.65381600000001</v>
      </c>
      <c r="G80" s="354">
        <f t="shared" si="1"/>
        <v>347.08906640666248</v>
      </c>
      <c r="H80" s="108"/>
      <c r="I80" s="354">
        <f t="shared" ref="I80:J80" si="2">I52+I66</f>
        <v>412.71638399999995</v>
      </c>
      <c r="J80" s="354">
        <f t="shared" si="2"/>
        <v>444.79757427597536</v>
      </c>
      <c r="K80" s="108"/>
      <c r="L80" s="354">
        <f t="shared" ref="L80:M80" si="3">L52+L66</f>
        <v>348.28518399999996</v>
      </c>
      <c r="M80" s="354">
        <f t="shared" si="3"/>
        <v>498.5030503447594</v>
      </c>
      <c r="N80" s="108"/>
      <c r="O80" s="354">
        <f t="shared" ref="O80:P80" si="4">O52+O66</f>
        <v>328.53758999999997</v>
      </c>
      <c r="P80" s="354">
        <f t="shared" si="4"/>
        <v>439.36700007328176</v>
      </c>
      <c r="Q80" s="109"/>
    </row>
    <row r="81" spans="2:17" ht="13.5" x14ac:dyDescent="0.2">
      <c r="B81" s="355" t="s">
        <v>66</v>
      </c>
      <c r="C81" s="354">
        <f t="shared" si="0"/>
        <v>603.33055200000001</v>
      </c>
      <c r="D81" s="354">
        <f t="shared" si="0"/>
        <v>415.02256102912958</v>
      </c>
      <c r="E81" s="108"/>
      <c r="F81" s="354">
        <f t="shared" ref="F81:G81" si="5">F53+F67</f>
        <v>561.39331199999992</v>
      </c>
      <c r="G81" s="354">
        <f t="shared" si="5"/>
        <v>479.12342187555004</v>
      </c>
      <c r="H81" s="108"/>
      <c r="I81" s="354">
        <f t="shared" ref="I81:J81" si="6">I53+I67</f>
        <v>497.45996000000002</v>
      </c>
      <c r="J81" s="354">
        <f t="shared" si="6"/>
        <v>600.69609903463379</v>
      </c>
      <c r="K81" s="108"/>
      <c r="L81" s="354">
        <f t="shared" ref="L81:M81" si="7">L53+L67</f>
        <v>424.83604800000001</v>
      </c>
      <c r="M81" s="354">
        <f t="shared" si="7"/>
        <v>663.44207551713919</v>
      </c>
      <c r="N81" s="108"/>
      <c r="O81" s="354">
        <f t="shared" ref="O81:P81" si="8">O53+O67</f>
        <v>376.23165999999998</v>
      </c>
      <c r="P81" s="354">
        <f t="shared" si="8"/>
        <v>564.09750010992263</v>
      </c>
      <c r="Q81" s="109"/>
    </row>
    <row r="82" spans="2:17" ht="13.5" x14ac:dyDescent="0.2">
      <c r="B82" s="355" t="s">
        <v>67</v>
      </c>
      <c r="C82" s="354">
        <f t="shared" si="0"/>
        <v>1887.86148</v>
      </c>
      <c r="D82" s="354">
        <f t="shared" si="0"/>
        <v>1912.1068051456482</v>
      </c>
      <c r="E82" s="108"/>
      <c r="F82" s="354">
        <f t="shared" ref="F82:G82" si="9">F54+F68</f>
        <v>1854.235696</v>
      </c>
      <c r="G82" s="354">
        <f t="shared" si="9"/>
        <v>2139.5370429710874</v>
      </c>
      <c r="H82" s="108"/>
      <c r="I82" s="354">
        <f t="shared" ref="I82:J82" si="10">I54+I68</f>
        <v>1741.8800719999999</v>
      </c>
      <c r="J82" s="354">
        <f t="shared" si="10"/>
        <v>2605.4554456558521</v>
      </c>
      <c r="K82" s="108"/>
      <c r="L82" s="354">
        <f t="shared" ref="L82:M82" si="11">L54+L68</f>
        <v>1533.8509199999999</v>
      </c>
      <c r="M82" s="354">
        <f t="shared" si="11"/>
        <v>2808.3413524133157</v>
      </c>
      <c r="N82" s="108"/>
      <c r="O82" s="354">
        <f t="shared" ref="O82:P82" si="12">O54+O68</f>
        <v>1299.6907200000001</v>
      </c>
      <c r="P82" s="354">
        <f t="shared" si="12"/>
        <v>2358.8400005129724</v>
      </c>
      <c r="Q82" s="109"/>
    </row>
    <row r="83" spans="2:17" ht="13.5" x14ac:dyDescent="0.2">
      <c r="B83" s="355" t="s">
        <v>68</v>
      </c>
      <c r="C83" s="354">
        <f t="shared" si="0"/>
        <v>1614.560424</v>
      </c>
      <c r="D83" s="354">
        <f t="shared" si="0"/>
        <v>2851.4414636019537</v>
      </c>
      <c r="E83" s="108"/>
      <c r="F83" s="354">
        <f t="shared" ref="F83:G83" si="13">F55+F69</f>
        <v>1664.6330879999998</v>
      </c>
      <c r="G83" s="354">
        <f t="shared" si="13"/>
        <v>3264.0149101577626</v>
      </c>
      <c r="H83" s="108"/>
      <c r="I83" s="354">
        <f t="shared" ref="I83:J83" si="14">I55+I69</f>
        <v>1587.5959599999999</v>
      </c>
      <c r="J83" s="354">
        <f t="shared" si="14"/>
        <v>3939.3412971039011</v>
      </c>
      <c r="K83" s="108"/>
      <c r="L83" s="354">
        <f t="shared" ref="L83:M83" si="15">L55+L69</f>
        <v>1453.6376719999998</v>
      </c>
      <c r="M83" s="354">
        <f t="shared" si="15"/>
        <v>4292.7022265514179</v>
      </c>
      <c r="N83" s="108"/>
      <c r="O83" s="354">
        <f t="shared" ref="O83:P83" si="16">O55+O69</f>
        <v>1245.6723</v>
      </c>
      <c r="P83" s="354">
        <f t="shared" si="16"/>
        <v>3496.3185003297681</v>
      </c>
      <c r="Q83" s="109"/>
    </row>
    <row r="84" spans="2:17" ht="13.5" x14ac:dyDescent="0.2">
      <c r="B84" s="355" t="s">
        <v>69</v>
      </c>
      <c r="C84" s="354">
        <f t="shared" si="0"/>
        <v>493.04683999999997</v>
      </c>
      <c r="D84" s="354">
        <f t="shared" si="0"/>
        <v>1289.9277805145648</v>
      </c>
      <c r="E84" s="108"/>
      <c r="F84" s="354">
        <f t="shared" ref="F84:G84" si="17">F56+F70</f>
        <v>506.28332</v>
      </c>
      <c r="G84" s="354">
        <f t="shared" si="17"/>
        <v>1563.6213554688875</v>
      </c>
      <c r="H84" s="108"/>
      <c r="I84" s="354">
        <f t="shared" ref="I84:J84" si="18">I56+I70</f>
        <v>471.66567199999997</v>
      </c>
      <c r="J84" s="354">
        <f t="shared" si="18"/>
        <v>1853.5785247586584</v>
      </c>
      <c r="K84" s="108"/>
      <c r="L84" s="354">
        <f t="shared" ref="L84:M84" si="19">L56+L70</f>
        <v>426.04186400000003</v>
      </c>
      <c r="M84" s="354">
        <f t="shared" si="19"/>
        <v>2078.7380251723798</v>
      </c>
      <c r="N84" s="108"/>
      <c r="O84" s="354">
        <f t="shared" ref="O84:P84" si="20">O56+O70</f>
        <v>377.80712</v>
      </c>
      <c r="P84" s="354">
        <f t="shared" si="20"/>
        <v>1688.3585000366409</v>
      </c>
      <c r="Q84" s="109"/>
    </row>
    <row r="85" spans="2:17" ht="13.5" x14ac:dyDescent="0.2">
      <c r="B85" s="355" t="s">
        <v>70</v>
      </c>
      <c r="C85" s="354">
        <f t="shared" si="0"/>
        <v>183.93822399999999</v>
      </c>
      <c r="D85" s="354">
        <f t="shared" si="0"/>
        <v>602.33799999999997</v>
      </c>
      <c r="E85" s="108"/>
      <c r="F85" s="354">
        <f t="shared" ref="F85:G85" si="21">F57+F71</f>
        <v>191.59524800000003</v>
      </c>
      <c r="G85" s="354">
        <f t="shared" si="21"/>
        <v>752.85935546888743</v>
      </c>
      <c r="H85" s="108"/>
      <c r="I85" s="354">
        <f t="shared" ref="I85:J85" si="22">I57+I71</f>
        <v>180.61434400000002</v>
      </c>
      <c r="J85" s="354">
        <f t="shared" si="22"/>
        <v>865.82752475865834</v>
      </c>
      <c r="K85" s="108"/>
      <c r="L85" s="354">
        <f t="shared" ref="L85:M85" si="23">L57+L71</f>
        <v>162.00555199999999</v>
      </c>
      <c r="M85" s="354">
        <f t="shared" si="23"/>
        <v>979.10799999999995</v>
      </c>
      <c r="N85" s="108"/>
      <c r="O85" s="354">
        <f t="shared" ref="O85:P85" si="24">O57+O71</f>
        <v>142.38317000000001</v>
      </c>
      <c r="P85" s="354">
        <f t="shared" si="24"/>
        <v>799.94600000000003</v>
      </c>
      <c r="Q85" s="109"/>
    </row>
    <row r="86" spans="2:17" ht="13.5" x14ac:dyDescent="0.2">
      <c r="B86" s="356" t="s">
        <v>24</v>
      </c>
      <c r="C86" s="354">
        <f t="shared" si="0"/>
        <v>108.916224</v>
      </c>
      <c r="D86" s="354">
        <f t="shared" si="0"/>
        <v>646.56899999999996</v>
      </c>
      <c r="E86" s="108"/>
      <c r="F86" s="354">
        <f t="shared" ref="F86:G86" si="25">F58+F72</f>
        <v>139.64524</v>
      </c>
      <c r="G86" s="354">
        <f t="shared" si="25"/>
        <v>729.27535546888748</v>
      </c>
      <c r="H86" s="108"/>
      <c r="I86" s="354">
        <f t="shared" ref="I86:J86" si="26">I58+I72</f>
        <v>128.21415999999999</v>
      </c>
      <c r="J86" s="354">
        <f t="shared" si="26"/>
        <v>683.245</v>
      </c>
      <c r="K86" s="108"/>
      <c r="L86" s="354">
        <f t="shared" ref="L86:M86" si="27">L58+L72</f>
        <v>121.54505599999999</v>
      </c>
      <c r="M86" s="354">
        <f t="shared" si="27"/>
        <v>830.31</v>
      </c>
      <c r="N86" s="108"/>
      <c r="O86" s="354">
        <f t="shared" ref="O86:P86" si="28">O58+O72</f>
        <v>113.78064999999999</v>
      </c>
      <c r="P86" s="354">
        <f t="shared" si="28"/>
        <v>712.47299999999996</v>
      </c>
      <c r="Q86" s="109"/>
    </row>
    <row r="87" spans="2:17" ht="13.5" x14ac:dyDescent="0.2">
      <c r="B87" s="357" t="s">
        <v>11</v>
      </c>
      <c r="C87" s="358">
        <f>C59+C73</f>
        <v>6563.4609440000004</v>
      </c>
      <c r="D87" s="358">
        <f>D59+D73</f>
        <v>8528.5255128641202</v>
      </c>
      <c r="E87" s="110"/>
      <c r="F87" s="358">
        <f>F59+F73</f>
        <v>6341.3975919999993</v>
      </c>
      <c r="G87" s="358">
        <f>G59+G73</f>
        <v>9869.8636406310507</v>
      </c>
      <c r="H87" s="110"/>
      <c r="I87" s="358">
        <f>I59+I73</f>
        <v>5794.2053840000008</v>
      </c>
      <c r="J87" s="358">
        <f>J59+J73</f>
        <v>11742.683614139631</v>
      </c>
      <c r="K87" s="110"/>
      <c r="L87" s="358">
        <f>L59+L73</f>
        <v>5156.6308639999997</v>
      </c>
      <c r="M87" s="358">
        <f>M59+M73</f>
        <v>13014.506855860911</v>
      </c>
      <c r="N87" s="110"/>
      <c r="O87" s="358">
        <f>O59+O73</f>
        <v>4640.7266500000005</v>
      </c>
      <c r="P87" s="358">
        <f>P59+P73</f>
        <v>10836.52800124579</v>
      </c>
      <c r="Q87" s="111"/>
    </row>
    <row r="88" spans="2:17" x14ac:dyDescent="0.2">
      <c r="B88" s="91"/>
      <c r="C88" s="91"/>
      <c r="D88" s="91"/>
      <c r="E88" s="91"/>
      <c r="F88" s="91"/>
      <c r="G88" s="91"/>
      <c r="H88" s="91"/>
      <c r="I88" s="91"/>
      <c r="J88" s="91"/>
      <c r="K88" s="91"/>
      <c r="L88" s="91"/>
      <c r="M88" s="91"/>
      <c r="N88" s="91"/>
      <c r="O88" s="91"/>
      <c r="P88" s="91"/>
      <c r="Q88" s="91"/>
    </row>
    <row r="89" spans="2:17" x14ac:dyDescent="0.2">
      <c r="B89" s="91"/>
      <c r="C89" s="91"/>
      <c r="D89" s="91"/>
      <c r="E89" s="91"/>
      <c r="F89" s="91"/>
      <c r="G89" s="91"/>
      <c r="H89" s="91"/>
      <c r="I89" s="91"/>
      <c r="J89" s="91"/>
      <c r="K89" s="91"/>
      <c r="L89" s="91"/>
      <c r="M89" s="91"/>
      <c r="N89" s="91"/>
      <c r="O89" s="91"/>
      <c r="P89" s="91"/>
      <c r="Q89" s="91"/>
    </row>
    <row r="90" spans="2:17" x14ac:dyDescent="0.2">
      <c r="B90" s="91"/>
      <c r="C90" s="91"/>
      <c r="D90" s="91"/>
      <c r="E90" s="91"/>
      <c r="F90" s="91"/>
      <c r="G90" s="91"/>
      <c r="H90" s="91"/>
      <c r="I90" s="91"/>
      <c r="J90" s="91"/>
      <c r="K90" s="91"/>
      <c r="L90" s="91"/>
      <c r="M90" s="91"/>
      <c r="N90" s="91"/>
      <c r="O90" s="91"/>
      <c r="P90" s="91"/>
      <c r="Q90" s="91"/>
    </row>
    <row r="91" spans="2:17" x14ac:dyDescent="0.2">
      <c r="B91" s="91"/>
      <c r="C91" s="91"/>
      <c r="D91" s="91"/>
      <c r="E91" s="91"/>
      <c r="F91" s="91"/>
      <c r="G91" s="91"/>
      <c r="H91" s="91"/>
      <c r="I91" s="91"/>
      <c r="J91" s="91"/>
      <c r="K91" s="91"/>
      <c r="L91" s="91"/>
      <c r="M91" s="91"/>
      <c r="N91" s="91"/>
      <c r="O91" s="91"/>
      <c r="P91" s="91"/>
      <c r="Q91" s="91"/>
    </row>
    <row r="92" spans="2:17" x14ac:dyDescent="0.2">
      <c r="B92" s="91"/>
      <c r="C92" s="91"/>
      <c r="D92" s="91"/>
      <c r="E92" s="91"/>
      <c r="F92" s="91"/>
      <c r="G92" s="91"/>
      <c r="H92" s="91"/>
      <c r="I92" s="91"/>
      <c r="J92" s="91"/>
      <c r="K92" s="91"/>
      <c r="L92" s="91"/>
      <c r="M92" s="91"/>
      <c r="N92" s="91"/>
      <c r="O92" s="91"/>
      <c r="P92" s="91"/>
      <c r="Q92" s="91"/>
    </row>
    <row r="93" spans="2:17" x14ac:dyDescent="0.2">
      <c r="B93" s="91"/>
      <c r="C93" s="91"/>
      <c r="D93" s="91"/>
      <c r="E93" s="91"/>
      <c r="F93" s="91"/>
      <c r="G93" s="91"/>
      <c r="H93" s="91"/>
      <c r="I93" s="91"/>
      <c r="J93" s="91"/>
      <c r="K93" s="91"/>
      <c r="L93" s="91"/>
      <c r="M93" s="91"/>
      <c r="N93" s="91"/>
      <c r="O93" s="91"/>
      <c r="P93" s="91"/>
      <c r="Q93" s="91"/>
    </row>
  </sheetData>
  <conditionalFormatting sqref="E9:E17 H9:H17 K9:K17 N9:N17 Q9:Q17 Q23:Q31 N23:N31 K23:K31 H23:H31 E23:E31 E45 H45 K45 N45 Q45 E59 H59 K59 N59 Q59 E65:E73 H65:H73 K65:K73 N65:N73 Q65:Q73 Q79:Q87 N79:N87 K79:K87 H79:H87 E79:E87">
    <cfRule type="cellIs" dxfId="28" priority="15" operator="greaterThan">
      <formula>25</formula>
    </cfRule>
  </conditionalFormatting>
  <conditionalFormatting sqref="C23:Q31 C45:Q45 C59:Q60 C65:Q73 C79:Q87 C37:D44 I37:J44 F37:G44 L37:M44 O37:P44 C51:D58 F51:G58 I51:J58 L51:M58 O51:P58">
    <cfRule type="cellIs" dxfId="27" priority="14" operator="equal">
      <formula>0</formula>
    </cfRule>
  </conditionalFormatting>
  <conditionalFormatting sqref="C23:Q31 C45:Q45 C59:Q59 C65:Q73 C79:Q87 C37:D44 I37:J44 F37:G44 L37:M44 O37:P44 C51:D58 F51:G58 I51:J58 L51:M58 O51:P58">
    <cfRule type="cellIs" dxfId="26" priority="12" operator="lessThan">
      <formula>1</formula>
    </cfRule>
  </conditionalFormatting>
  <conditionalFormatting sqref="H37:H44">
    <cfRule type="cellIs" dxfId="25" priority="8" operator="equal">
      <formula>0</formula>
    </cfRule>
    <cfRule type="cellIs" dxfId="24" priority="9" operator="lessThan">
      <formula>1</formula>
    </cfRule>
  </conditionalFormatting>
  <conditionalFormatting sqref="H37:H44">
    <cfRule type="cellIs" dxfId="23" priority="7" operator="greaterThan">
      <formula>25</formula>
    </cfRule>
  </conditionalFormatting>
  <conditionalFormatting sqref="Q37:Q44 N37:N44 K37:K44 E37:E44">
    <cfRule type="cellIs" dxfId="22" priority="5" operator="equal">
      <formula>0</formula>
    </cfRule>
    <cfRule type="cellIs" dxfId="21" priority="6" operator="lessThan">
      <formula>1</formula>
    </cfRule>
  </conditionalFormatting>
  <conditionalFormatting sqref="Q37:Q44 N37:N44 K37:K44 E37:E44">
    <cfRule type="cellIs" dxfId="20" priority="4" operator="greaterThan">
      <formula>25</formula>
    </cfRule>
  </conditionalFormatting>
  <conditionalFormatting sqref="Q51:Q58 N51:N58 K51:K58 H51:H58 E51:E58">
    <cfRule type="cellIs" dxfId="19" priority="2" operator="equal">
      <formula>0</formula>
    </cfRule>
    <cfRule type="cellIs" dxfId="18" priority="3" operator="lessThan">
      <formula>1</formula>
    </cfRule>
  </conditionalFormatting>
  <conditionalFormatting sqref="Q51:Q58 N51:N58 K51:K58 H51:H58 E51:E58">
    <cfRule type="cellIs" dxfId="17" priority="1" operator="greaterThan">
      <formula>25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AC04-0226-4053-83CC-D039A13C8245}">
  <sheetPr codeName="Sheet3">
    <tabColor rgb="FF92D050"/>
  </sheetPr>
  <dimension ref="A1:AJ255"/>
  <sheetViews>
    <sheetView showGridLines="0" zoomScaleNormal="100" workbookViewId="0"/>
  </sheetViews>
  <sheetFormatPr defaultColWidth="9" defaultRowHeight="12.75" x14ac:dyDescent="0.2"/>
  <cols>
    <col min="1" max="1" width="9" style="80"/>
    <col min="2" max="2" width="10.25" style="80" customWidth="1"/>
    <col min="3" max="3" width="12" style="80" customWidth="1"/>
    <col min="4" max="4" width="8.625" style="80" customWidth="1"/>
    <col min="5" max="5" width="4.625" style="80" customWidth="1"/>
    <col min="6" max="6" width="11.75" style="80" customWidth="1"/>
    <col min="7" max="7" width="8.625" style="80" customWidth="1"/>
    <col min="8" max="8" width="4.625" style="80" customWidth="1"/>
    <col min="9" max="9" width="12.5" style="80" customWidth="1"/>
    <col min="10" max="10" width="8.625" style="80" customWidth="1"/>
    <col min="11" max="11" width="4.625" style="80" customWidth="1"/>
    <col min="12" max="12" width="11.625" style="80" customWidth="1"/>
    <col min="13" max="13" width="8.625" style="80" customWidth="1"/>
    <col min="14" max="14" width="4.625" style="80" customWidth="1"/>
    <col min="15" max="15" width="11.75" style="80" customWidth="1"/>
    <col min="16" max="16" width="8.625" style="80" customWidth="1"/>
    <col min="17" max="17" width="4.625" style="80" customWidth="1"/>
    <col min="18" max="36" width="9" style="91"/>
    <col min="37" max="16384" width="9" style="80"/>
  </cols>
  <sheetData>
    <row r="1" spans="1:17" s="91" customFormat="1" x14ac:dyDescent="0.2">
      <c r="A1" s="80"/>
      <c r="B1" s="80"/>
    </row>
    <row r="2" spans="1:17" s="91" customFormat="1" x14ac:dyDescent="0.2">
      <c r="A2" s="447" t="str">
        <f>Index!B10</f>
        <v>Table 4  Breakdown of the softwood forecast volume (000 m3 obs) by country, top diameter class and forecast period</v>
      </c>
      <c r="B2" s="448"/>
    </row>
    <row r="3" spans="1:17" s="91" customFormat="1" x14ac:dyDescent="0.2">
      <c r="A3" s="80"/>
      <c r="B3" s="448"/>
    </row>
    <row r="4" spans="1:17" s="91" customFormat="1" x14ac:dyDescent="0.2">
      <c r="A4" s="80"/>
    </row>
    <row r="5" spans="1:17" s="91" customFormat="1" ht="12.75" customHeight="1" x14ac:dyDescent="0.2">
      <c r="A5" s="550" t="s">
        <v>243</v>
      </c>
      <c r="B5" s="350" t="s">
        <v>115</v>
      </c>
      <c r="C5" s="132" t="s">
        <v>136</v>
      </c>
      <c r="D5" s="134"/>
      <c r="E5" s="133"/>
      <c r="F5" s="132" t="s">
        <v>137</v>
      </c>
      <c r="G5" s="134"/>
      <c r="H5" s="133"/>
      <c r="I5" s="132" t="s">
        <v>111</v>
      </c>
      <c r="J5" s="134"/>
      <c r="K5" s="133"/>
      <c r="L5" s="132" t="s">
        <v>112</v>
      </c>
      <c r="M5" s="134"/>
      <c r="N5" s="133"/>
      <c r="O5" s="132" t="s">
        <v>138</v>
      </c>
      <c r="P5" s="134"/>
      <c r="Q5" s="134"/>
    </row>
    <row r="6" spans="1:17" s="91" customFormat="1" x14ac:dyDescent="0.2">
      <c r="A6" s="550"/>
      <c r="B6" s="350" t="s">
        <v>113</v>
      </c>
      <c r="C6" s="89" t="s">
        <v>129</v>
      </c>
      <c r="D6" s="128" t="s">
        <v>110</v>
      </c>
      <c r="E6" s="128"/>
      <c r="F6" s="130" t="s">
        <v>129</v>
      </c>
      <c r="G6" s="128" t="s">
        <v>110</v>
      </c>
      <c r="H6" s="128"/>
      <c r="I6" s="130" t="s">
        <v>129</v>
      </c>
      <c r="J6" s="128" t="s">
        <v>110</v>
      </c>
      <c r="K6" s="128"/>
      <c r="L6" s="130" t="s">
        <v>129</v>
      </c>
      <c r="M6" s="128" t="s">
        <v>110</v>
      </c>
      <c r="N6" s="128"/>
      <c r="O6" s="130" t="s">
        <v>129</v>
      </c>
      <c r="P6" s="128" t="s">
        <v>110</v>
      </c>
      <c r="Q6" s="128"/>
    </row>
    <row r="7" spans="1:17" s="91" customFormat="1" ht="15" x14ac:dyDescent="0.2">
      <c r="A7" s="550"/>
      <c r="B7" s="351" t="s">
        <v>114</v>
      </c>
      <c r="C7" s="90" t="s">
        <v>57</v>
      </c>
      <c r="D7" s="90" t="s">
        <v>57</v>
      </c>
      <c r="E7" s="87" t="s">
        <v>12</v>
      </c>
      <c r="F7" s="90" t="s">
        <v>57</v>
      </c>
      <c r="G7" s="90" t="s">
        <v>57</v>
      </c>
      <c r="H7" s="87" t="s">
        <v>12</v>
      </c>
      <c r="I7" s="90" t="s">
        <v>57</v>
      </c>
      <c r="J7" s="90" t="s">
        <v>57</v>
      </c>
      <c r="K7" s="87" t="s">
        <v>12</v>
      </c>
      <c r="L7" s="90" t="s">
        <v>57</v>
      </c>
      <c r="M7" s="90" t="s">
        <v>57</v>
      </c>
      <c r="N7" s="87" t="s">
        <v>12</v>
      </c>
      <c r="O7" s="90" t="s">
        <v>57</v>
      </c>
      <c r="P7" s="90" t="s">
        <v>57</v>
      </c>
      <c r="Q7" s="88" t="s">
        <v>12</v>
      </c>
    </row>
    <row r="8" spans="1:17" s="91" customFormat="1" x14ac:dyDescent="0.2">
      <c r="A8" s="550"/>
      <c r="B8" s="352" t="s">
        <v>1</v>
      </c>
      <c r="C8" s="81"/>
      <c r="D8" s="81"/>
      <c r="E8" s="81"/>
      <c r="F8" s="81"/>
      <c r="G8" s="81"/>
      <c r="H8" s="81"/>
      <c r="I8" s="81"/>
      <c r="J8" s="81"/>
      <c r="K8" s="81"/>
      <c r="L8" s="81"/>
      <c r="M8" s="81"/>
      <c r="N8" s="81"/>
      <c r="O8" s="81"/>
      <c r="P8" s="81"/>
      <c r="Q8" s="81"/>
    </row>
    <row r="9" spans="1:17" s="91" customFormat="1" ht="13.5" x14ac:dyDescent="0.2">
      <c r="A9" s="550"/>
      <c r="B9" s="353" t="s">
        <v>64</v>
      </c>
      <c r="C9" s="354">
        <f>'data input'!C86</f>
        <v>188.54900000000001</v>
      </c>
      <c r="D9" s="354">
        <f>'data input'!C159</f>
        <v>119.741</v>
      </c>
      <c r="E9" s="108">
        <f>'data input'!D159</f>
        <v>9.1425636565918911</v>
      </c>
      <c r="F9" s="354">
        <f>'data input'!D86</f>
        <v>173.86699999999999</v>
      </c>
      <c r="G9" s="354">
        <f>'data input'!E159</f>
        <v>128.696</v>
      </c>
      <c r="H9" s="108">
        <f>'data input'!F159</f>
        <v>12.13882849365765</v>
      </c>
      <c r="I9" s="354">
        <f>'data input'!E86</f>
        <v>148.38999999999999</v>
      </c>
      <c r="J9" s="354">
        <f>'data input'!G159</f>
        <v>118.899</v>
      </c>
      <c r="K9" s="108">
        <f>'data input'!H159</f>
        <v>11.159192044473809</v>
      </c>
      <c r="L9" s="354">
        <f>'data input'!F86</f>
        <v>134.28800000000001</v>
      </c>
      <c r="M9" s="354">
        <f>'data input'!I159</f>
        <v>132.709</v>
      </c>
      <c r="N9" s="108">
        <f>'data input'!J159</f>
        <v>10.722981650271731</v>
      </c>
      <c r="O9" s="354">
        <f>'data input'!G86</f>
        <v>160.67599999999999</v>
      </c>
      <c r="P9" s="354">
        <f>'data input'!K159</f>
        <v>101.55500000000001</v>
      </c>
      <c r="Q9" s="109">
        <f>'data input'!L159</f>
        <v>10.760298129967005</v>
      </c>
    </row>
    <row r="10" spans="1:17" s="91" customFormat="1" ht="13.5" x14ac:dyDescent="0.2">
      <c r="A10" s="550"/>
      <c r="B10" s="355" t="s">
        <v>65</v>
      </c>
      <c r="C10" s="354">
        <f>'data input'!C87</f>
        <v>85.638000000000005</v>
      </c>
      <c r="D10" s="354">
        <f>'data input'!C160</f>
        <v>69.180000000000007</v>
      </c>
      <c r="E10" s="108">
        <f>'data input'!D160</f>
        <v>9.5886248499832796</v>
      </c>
      <c r="F10" s="354">
        <f>'data input'!D87</f>
        <v>85.447000000000003</v>
      </c>
      <c r="G10" s="354">
        <f>'data input'!E160</f>
        <v>74.113</v>
      </c>
      <c r="H10" s="108">
        <f>'data input'!F160</f>
        <v>13.523336465899092</v>
      </c>
      <c r="I10" s="354">
        <f>'data input'!E87</f>
        <v>74.822999999999993</v>
      </c>
      <c r="J10" s="354">
        <f>'data input'!G160</f>
        <v>62.951999999999998</v>
      </c>
      <c r="K10" s="108">
        <f>'data input'!H160</f>
        <v>13.727481811790197</v>
      </c>
      <c r="L10" s="354">
        <f>'data input'!F87</f>
        <v>61.548000000000002</v>
      </c>
      <c r="M10" s="354">
        <f>'data input'!I160</f>
        <v>74.09</v>
      </c>
      <c r="N10" s="108">
        <f>'data input'!J160</f>
        <v>12.679169124515866</v>
      </c>
      <c r="O10" s="354">
        <f>'data input'!G87</f>
        <v>66.582999999999998</v>
      </c>
      <c r="P10" s="354">
        <f>'data input'!K160</f>
        <v>54.515999999999998</v>
      </c>
      <c r="Q10" s="109">
        <f>'data input'!L160</f>
        <v>13.07645259903291</v>
      </c>
    </row>
    <row r="11" spans="1:17" s="91" customFormat="1" ht="13.5" x14ac:dyDescent="0.2">
      <c r="A11" s="550"/>
      <c r="B11" s="355" t="s">
        <v>66</v>
      </c>
      <c r="C11" s="354">
        <f>'data input'!C88</f>
        <v>91.831000000000003</v>
      </c>
      <c r="D11" s="354">
        <f>'data input'!C161</f>
        <v>99.316999999999993</v>
      </c>
      <c r="E11" s="108">
        <f>'data input'!D161</f>
        <v>9.6478901677856985</v>
      </c>
      <c r="F11" s="354">
        <f>'data input'!D88</f>
        <v>93.867000000000004</v>
      </c>
      <c r="G11" s="354">
        <f>'data input'!E161</f>
        <v>101.367</v>
      </c>
      <c r="H11" s="108">
        <f>'data input'!F161</f>
        <v>13.126056137902998</v>
      </c>
      <c r="I11" s="354">
        <f>'data input'!E88</f>
        <v>86.277000000000001</v>
      </c>
      <c r="J11" s="354">
        <f>'data input'!G161</f>
        <v>82.406999999999996</v>
      </c>
      <c r="K11" s="108">
        <f>'data input'!H161</f>
        <v>13.260381894228848</v>
      </c>
      <c r="L11" s="354">
        <f>'data input'!F88</f>
        <v>72.489000000000004</v>
      </c>
      <c r="M11" s="354">
        <f>'data input'!I161</f>
        <v>98.385000000000005</v>
      </c>
      <c r="N11" s="108">
        <f>'data input'!J161</f>
        <v>12.499782966647727</v>
      </c>
      <c r="O11" s="354">
        <f>'data input'!G88</f>
        <v>73.807000000000002</v>
      </c>
      <c r="P11" s="354">
        <f>'data input'!K161</f>
        <v>73.245000000000005</v>
      </c>
      <c r="Q11" s="109">
        <f>'data input'!L161</f>
        <v>13.291985078395857</v>
      </c>
    </row>
    <row r="12" spans="1:17" s="91" customFormat="1" ht="13.5" x14ac:dyDescent="0.2">
      <c r="A12" s="550"/>
      <c r="B12" s="355" t="s">
        <v>67</v>
      </c>
      <c r="C12" s="354">
        <f>'data input'!C89</f>
        <v>276.94499999999999</v>
      </c>
      <c r="D12" s="354">
        <f>'data input'!C162</f>
        <v>508.33600000000001</v>
      </c>
      <c r="E12" s="108">
        <f>'data input'!D162</f>
        <v>9.0792702041919249</v>
      </c>
      <c r="F12" s="354">
        <f>'data input'!D89</f>
        <v>291.56299999999999</v>
      </c>
      <c r="G12" s="354">
        <f>'data input'!E162</f>
        <v>481.041</v>
      </c>
      <c r="H12" s="108">
        <f>'data input'!F162</f>
        <v>10.882376988617777</v>
      </c>
      <c r="I12" s="354">
        <f>'data input'!E89</f>
        <v>286.63099999999997</v>
      </c>
      <c r="J12" s="354">
        <f>'data input'!G162</f>
        <v>399.11900000000003</v>
      </c>
      <c r="K12" s="108">
        <f>'data input'!H162</f>
        <v>11.896625042906102</v>
      </c>
      <c r="L12" s="354">
        <f>'data input'!F89</f>
        <v>258.137</v>
      </c>
      <c r="M12" s="354">
        <f>'data input'!I162</f>
        <v>455.584</v>
      </c>
      <c r="N12" s="108">
        <f>'data input'!J162</f>
        <v>11.468684347643046</v>
      </c>
      <c r="O12" s="354">
        <f>'data input'!G89</f>
        <v>255.54</v>
      </c>
      <c r="P12" s="354">
        <f>'data input'!K162</f>
        <v>339.03500000000003</v>
      </c>
      <c r="Q12" s="109">
        <f>'data input'!L162</f>
        <v>12.04096284557717</v>
      </c>
    </row>
    <row r="13" spans="1:17" s="91" customFormat="1" ht="13.5" x14ac:dyDescent="0.2">
      <c r="A13" s="550"/>
      <c r="B13" s="355" t="s">
        <v>68</v>
      </c>
      <c r="C13" s="354">
        <f>'data input'!C90</f>
        <v>272.63900000000001</v>
      </c>
      <c r="D13" s="354">
        <f>'data input'!C163</f>
        <v>867.73599999999999</v>
      </c>
      <c r="E13" s="108">
        <f>'data input'!D163</f>
        <v>7.2307879579194205</v>
      </c>
      <c r="F13" s="354">
        <f>'data input'!D90</f>
        <v>293.46699999999998</v>
      </c>
      <c r="G13" s="354">
        <f>'data input'!E163</f>
        <v>851.85900000000004</v>
      </c>
      <c r="H13" s="108">
        <f>'data input'!F163</f>
        <v>8.4814769249997362</v>
      </c>
      <c r="I13" s="354">
        <f>'data input'!E90</f>
        <v>289.63299999999998</v>
      </c>
      <c r="J13" s="354">
        <f>'data input'!G163</f>
        <v>754.34400000000005</v>
      </c>
      <c r="K13" s="108">
        <f>'data input'!H163</f>
        <v>9.0715204277591077</v>
      </c>
      <c r="L13" s="354">
        <f>'data input'!F90</f>
        <v>281.86500000000001</v>
      </c>
      <c r="M13" s="354">
        <f>'data input'!I163</f>
        <v>785.97</v>
      </c>
      <c r="N13" s="108">
        <f>'data input'!J163</f>
        <v>8.7417161726565187</v>
      </c>
      <c r="O13" s="354">
        <f>'data input'!G90</f>
        <v>284.61099999999999</v>
      </c>
      <c r="P13" s="354">
        <f>'data input'!K163</f>
        <v>637.24199999999996</v>
      </c>
      <c r="Q13" s="109">
        <f>'data input'!L163</f>
        <v>9.1694826877761031</v>
      </c>
    </row>
    <row r="14" spans="1:17" s="91" customFormat="1" ht="13.5" x14ac:dyDescent="0.2">
      <c r="A14" s="550"/>
      <c r="B14" s="355" t="s">
        <v>69</v>
      </c>
      <c r="C14" s="354">
        <f>'data input'!C91</f>
        <v>106.096</v>
      </c>
      <c r="D14" s="354">
        <f>'data input'!C164</f>
        <v>419.899</v>
      </c>
      <c r="E14" s="108">
        <f>'data input'!D164</f>
        <v>6.8027577581699408</v>
      </c>
      <c r="F14" s="354">
        <f>'data input'!D91</f>
        <v>117.624</v>
      </c>
      <c r="G14" s="354">
        <f>'data input'!E164</f>
        <v>454.98899999999998</v>
      </c>
      <c r="H14" s="108">
        <f>'data input'!F164</f>
        <v>8.1284150376031779</v>
      </c>
      <c r="I14" s="354">
        <f>'data input'!E91</f>
        <v>110.76300000000001</v>
      </c>
      <c r="J14" s="354">
        <f>'data input'!G164</f>
        <v>425.221</v>
      </c>
      <c r="K14" s="108">
        <f>'data input'!H164</f>
        <v>9.0264022172083092</v>
      </c>
      <c r="L14" s="354">
        <f>'data input'!F91</f>
        <v>105.684</v>
      </c>
      <c r="M14" s="354">
        <f>'data input'!I164</f>
        <v>433.56</v>
      </c>
      <c r="N14" s="108">
        <f>'data input'!J164</f>
        <v>7.576280697911649</v>
      </c>
      <c r="O14" s="354">
        <f>'data input'!G91</f>
        <v>105.767</v>
      </c>
      <c r="P14" s="354">
        <f>'data input'!K164</f>
        <v>378.83499999999998</v>
      </c>
      <c r="Q14" s="109">
        <f>'data input'!L164</f>
        <v>7.1732455763512908</v>
      </c>
    </row>
    <row r="15" spans="1:17" s="91" customFormat="1" ht="13.5" x14ac:dyDescent="0.2">
      <c r="A15" s="550"/>
      <c r="B15" s="355" t="s">
        <v>70</v>
      </c>
      <c r="C15" s="354">
        <f>'data input'!C92</f>
        <v>46.807000000000002</v>
      </c>
      <c r="D15" s="354">
        <f>'data input'!C165</f>
        <v>206.191</v>
      </c>
      <c r="E15" s="108">
        <f>'data input'!D165</f>
        <v>7.7459877310867418</v>
      </c>
      <c r="F15" s="354">
        <f>'data input'!D92</f>
        <v>52.42</v>
      </c>
      <c r="G15" s="354">
        <f>'data input'!E165</f>
        <v>225.99299999999999</v>
      </c>
      <c r="H15" s="108">
        <f>'data input'!F165</f>
        <v>8.6359120555449742</v>
      </c>
      <c r="I15" s="354">
        <f>'data input'!E92</f>
        <v>49.777999999999999</v>
      </c>
      <c r="J15" s="354">
        <f>'data input'!G165</f>
        <v>218.87100000000001</v>
      </c>
      <c r="K15" s="108">
        <f>'data input'!H165</f>
        <v>10.094921878947913</v>
      </c>
      <c r="L15" s="354">
        <f>'data input'!F92</f>
        <v>44.539000000000001</v>
      </c>
      <c r="M15" s="354">
        <f>'data input'!I165</f>
        <v>218.553</v>
      </c>
      <c r="N15" s="108">
        <f>'data input'!J165</f>
        <v>7.882950848037841</v>
      </c>
      <c r="O15" s="354">
        <f>'data input'!G92</f>
        <v>42.643000000000001</v>
      </c>
      <c r="P15" s="354">
        <f>'data input'!K165</f>
        <v>198.267</v>
      </c>
      <c r="Q15" s="109">
        <f>'data input'!L165</f>
        <v>6.7720194530383209</v>
      </c>
    </row>
    <row r="16" spans="1:17" s="91" customFormat="1" ht="13.5" x14ac:dyDescent="0.2">
      <c r="A16" s="550"/>
      <c r="B16" s="356" t="s">
        <v>24</v>
      </c>
      <c r="C16" s="354">
        <f>'data input'!C93</f>
        <v>38.706000000000003</v>
      </c>
      <c r="D16" s="354">
        <f>'data input'!C166</f>
        <v>279.38299999999998</v>
      </c>
      <c r="E16" s="108">
        <f>'data input'!D166</f>
        <v>10.176707249589274</v>
      </c>
      <c r="F16" s="354">
        <f>'data input'!D93</f>
        <v>50.186999999999998</v>
      </c>
      <c r="G16" s="354">
        <f>'data input'!E166</f>
        <v>297.697</v>
      </c>
      <c r="H16" s="108">
        <f>'data input'!F166</f>
        <v>9.4317956946164827</v>
      </c>
      <c r="I16" s="354">
        <f>'data input'!E93</f>
        <v>50.271000000000001</v>
      </c>
      <c r="J16" s="354">
        <f>'data input'!G166</f>
        <v>256.87200000000001</v>
      </c>
      <c r="K16" s="108">
        <f>'data input'!H166</f>
        <v>9.3858473039595598</v>
      </c>
      <c r="L16" s="354">
        <f>'data input'!F93</f>
        <v>47.808999999999997</v>
      </c>
      <c r="M16" s="354">
        <f>'data input'!I166</f>
        <v>295.81700000000001</v>
      </c>
      <c r="N16" s="108">
        <f>'data input'!J166</f>
        <v>8.8745296073242503</v>
      </c>
      <c r="O16" s="354">
        <f>'data input'!G93</f>
        <v>49.853999999999999</v>
      </c>
      <c r="P16" s="354">
        <f>'data input'!K166</f>
        <v>273.96199999999999</v>
      </c>
      <c r="Q16" s="109">
        <f>'data input'!L166</f>
        <v>7.0620425602783472</v>
      </c>
    </row>
    <row r="17" spans="1:17" s="91" customFormat="1" ht="13.5" x14ac:dyDescent="0.2">
      <c r="A17" s="550"/>
      <c r="B17" s="357" t="s">
        <v>11</v>
      </c>
      <c r="C17" s="358">
        <f>'data input'!C94</f>
        <v>1107.2090000000001</v>
      </c>
      <c r="D17" s="358">
        <f>'data input'!C167</f>
        <v>2569.7829999999999</v>
      </c>
      <c r="E17" s="110">
        <f>'data input'!D167</f>
        <v>6.4818879522708501</v>
      </c>
      <c r="F17" s="358">
        <f>'data input'!D94</f>
        <v>1158.44</v>
      </c>
      <c r="G17" s="358">
        <f>'data input'!E167</f>
        <v>2615.7550000000001</v>
      </c>
      <c r="H17" s="110">
        <f>'data input'!F167</f>
        <v>7.6900699945370254</v>
      </c>
      <c r="I17" s="358">
        <f>'data input'!E94</f>
        <v>1096.557</v>
      </c>
      <c r="J17" s="358">
        <f>'data input'!G167</f>
        <v>2318.6860000000001</v>
      </c>
      <c r="K17" s="110">
        <f>'data input'!H167</f>
        <v>8.299489638702358</v>
      </c>
      <c r="L17" s="358">
        <f>'data input'!F94</f>
        <v>1006.353</v>
      </c>
      <c r="M17" s="358">
        <f>'data input'!I167</f>
        <v>2494.6689999999999</v>
      </c>
      <c r="N17" s="110">
        <f>'data input'!J167</f>
        <v>7.8205900216732038</v>
      </c>
      <c r="O17" s="358">
        <f>'data input'!G94</f>
        <v>1039.481</v>
      </c>
      <c r="P17" s="358">
        <f>'data input'!K167</f>
        <v>2056.6559999999999</v>
      </c>
      <c r="Q17" s="111">
        <f>'data input'!L167</f>
        <v>7.7915930471697994</v>
      </c>
    </row>
    <row r="18" spans="1:17" s="91" customFormat="1" ht="13.5" x14ac:dyDescent="0.2">
      <c r="B18" s="474"/>
      <c r="C18" s="475"/>
      <c r="D18" s="475"/>
      <c r="E18" s="476"/>
      <c r="F18" s="475"/>
      <c r="G18" s="475"/>
      <c r="H18" s="476"/>
      <c r="I18" s="475"/>
      <c r="J18" s="475"/>
      <c r="K18" s="476"/>
      <c r="L18" s="475"/>
      <c r="M18" s="475"/>
      <c r="N18" s="476"/>
      <c r="O18" s="475"/>
      <c r="P18" s="475"/>
      <c r="Q18" s="476"/>
    </row>
    <row r="19" spans="1:17" s="91" customFormat="1" x14ac:dyDescent="0.2">
      <c r="B19" s="350" t="s">
        <v>115</v>
      </c>
      <c r="C19" s="132" t="s">
        <v>136</v>
      </c>
      <c r="D19" s="134"/>
      <c r="E19" s="133"/>
      <c r="F19" s="132" t="s">
        <v>137</v>
      </c>
      <c r="G19" s="134"/>
      <c r="H19" s="133"/>
      <c r="I19" s="132" t="s">
        <v>111</v>
      </c>
      <c r="J19" s="134"/>
      <c r="K19" s="133"/>
    </row>
    <row r="20" spans="1:17" s="91" customFormat="1" x14ac:dyDescent="0.2">
      <c r="B20" s="350" t="s">
        <v>113</v>
      </c>
      <c r="C20" s="89" t="s">
        <v>129</v>
      </c>
      <c r="D20" s="128" t="s">
        <v>110</v>
      </c>
      <c r="E20" s="128"/>
      <c r="F20" s="130" t="s">
        <v>129</v>
      </c>
      <c r="G20" s="128" t="s">
        <v>110</v>
      </c>
      <c r="H20" s="128"/>
      <c r="I20" s="130" t="s">
        <v>129</v>
      </c>
      <c r="J20" s="128" t="s">
        <v>110</v>
      </c>
      <c r="K20" s="128"/>
    </row>
    <row r="21" spans="1:17" s="91" customFormat="1" ht="15" x14ac:dyDescent="0.2">
      <c r="B21" s="351" t="s">
        <v>114</v>
      </c>
      <c r="C21" s="90" t="s">
        <v>57</v>
      </c>
      <c r="D21" s="90" t="s">
        <v>57</v>
      </c>
      <c r="E21" s="87" t="s">
        <v>12</v>
      </c>
      <c r="F21" s="90" t="s">
        <v>57</v>
      </c>
      <c r="G21" s="90" t="s">
        <v>57</v>
      </c>
      <c r="H21" s="87" t="s">
        <v>12</v>
      </c>
      <c r="I21" s="90" t="s">
        <v>57</v>
      </c>
      <c r="J21" s="90" t="s">
        <v>57</v>
      </c>
      <c r="K21" s="87" t="s">
        <v>12</v>
      </c>
    </row>
    <row r="22" spans="1:17" s="91" customFormat="1" x14ac:dyDescent="0.2">
      <c r="B22" s="352" t="s">
        <v>1</v>
      </c>
      <c r="C22" s="81"/>
      <c r="D22" s="81"/>
      <c r="E22" s="81"/>
      <c r="F22" s="81"/>
      <c r="G22" s="81"/>
      <c r="H22" s="81"/>
      <c r="I22" s="81"/>
      <c r="J22" s="81"/>
      <c r="K22" s="81"/>
    </row>
    <row r="23" spans="1:17" s="91" customFormat="1" ht="13.5" x14ac:dyDescent="0.2">
      <c r="B23" s="353" t="s">
        <v>64</v>
      </c>
      <c r="C23" s="354">
        <f t="shared" ref="C23:K23" si="0">C9</f>
        <v>188.54900000000001</v>
      </c>
      <c r="D23" s="354">
        <f t="shared" si="0"/>
        <v>119.741</v>
      </c>
      <c r="E23" s="108">
        <f t="shared" si="0"/>
        <v>9.1425636565918911</v>
      </c>
      <c r="F23" s="354">
        <f t="shared" si="0"/>
        <v>173.86699999999999</v>
      </c>
      <c r="G23" s="354">
        <f t="shared" si="0"/>
        <v>128.696</v>
      </c>
      <c r="H23" s="108">
        <f t="shared" si="0"/>
        <v>12.13882849365765</v>
      </c>
      <c r="I23" s="354">
        <f t="shared" si="0"/>
        <v>148.38999999999999</v>
      </c>
      <c r="J23" s="354">
        <f t="shared" si="0"/>
        <v>118.899</v>
      </c>
      <c r="K23" s="108">
        <f t="shared" si="0"/>
        <v>11.159192044473809</v>
      </c>
    </row>
    <row r="24" spans="1:17" s="91" customFormat="1" ht="13.5" x14ac:dyDescent="0.2">
      <c r="B24" s="355" t="s">
        <v>65</v>
      </c>
      <c r="C24" s="354">
        <f t="shared" ref="C24:K24" si="1">C10</f>
        <v>85.638000000000005</v>
      </c>
      <c r="D24" s="354">
        <f t="shared" si="1"/>
        <v>69.180000000000007</v>
      </c>
      <c r="E24" s="108">
        <f t="shared" si="1"/>
        <v>9.5886248499832796</v>
      </c>
      <c r="F24" s="354">
        <f t="shared" si="1"/>
        <v>85.447000000000003</v>
      </c>
      <c r="G24" s="354">
        <f t="shared" si="1"/>
        <v>74.113</v>
      </c>
      <c r="H24" s="108">
        <f t="shared" si="1"/>
        <v>13.523336465899092</v>
      </c>
      <c r="I24" s="354">
        <f t="shared" si="1"/>
        <v>74.822999999999993</v>
      </c>
      <c r="J24" s="354">
        <f t="shared" si="1"/>
        <v>62.951999999999998</v>
      </c>
      <c r="K24" s="108">
        <f t="shared" si="1"/>
        <v>13.727481811790197</v>
      </c>
    </row>
    <row r="25" spans="1:17" s="91" customFormat="1" ht="13.5" x14ac:dyDescent="0.2">
      <c r="B25" s="355" t="s">
        <v>66</v>
      </c>
      <c r="C25" s="354">
        <f t="shared" ref="C25:K25" si="2">C11</f>
        <v>91.831000000000003</v>
      </c>
      <c r="D25" s="354">
        <f t="shared" si="2"/>
        <v>99.316999999999993</v>
      </c>
      <c r="E25" s="108">
        <f t="shared" si="2"/>
        <v>9.6478901677856985</v>
      </c>
      <c r="F25" s="354">
        <f t="shared" si="2"/>
        <v>93.867000000000004</v>
      </c>
      <c r="G25" s="354">
        <f t="shared" si="2"/>
        <v>101.367</v>
      </c>
      <c r="H25" s="108">
        <f t="shared" si="2"/>
        <v>13.126056137902998</v>
      </c>
      <c r="I25" s="354">
        <f t="shared" si="2"/>
        <v>86.277000000000001</v>
      </c>
      <c r="J25" s="354">
        <f t="shared" si="2"/>
        <v>82.406999999999996</v>
      </c>
      <c r="K25" s="108">
        <f t="shared" si="2"/>
        <v>13.260381894228848</v>
      </c>
    </row>
    <row r="26" spans="1:17" s="91" customFormat="1" ht="13.5" x14ac:dyDescent="0.2">
      <c r="B26" s="355" t="s">
        <v>67</v>
      </c>
      <c r="C26" s="354">
        <f t="shared" ref="C26:K26" si="3">C12</f>
        <v>276.94499999999999</v>
      </c>
      <c r="D26" s="354">
        <f t="shared" si="3"/>
        <v>508.33600000000001</v>
      </c>
      <c r="E26" s="108">
        <f t="shared" si="3"/>
        <v>9.0792702041919249</v>
      </c>
      <c r="F26" s="354">
        <f t="shared" si="3"/>
        <v>291.56299999999999</v>
      </c>
      <c r="G26" s="354">
        <f t="shared" si="3"/>
        <v>481.041</v>
      </c>
      <c r="H26" s="108">
        <f t="shared" si="3"/>
        <v>10.882376988617777</v>
      </c>
      <c r="I26" s="354">
        <f t="shared" si="3"/>
        <v>286.63099999999997</v>
      </c>
      <c r="J26" s="354">
        <f t="shared" si="3"/>
        <v>399.11900000000003</v>
      </c>
      <c r="K26" s="108">
        <f t="shared" si="3"/>
        <v>11.896625042906102</v>
      </c>
    </row>
    <row r="27" spans="1:17" s="91" customFormat="1" ht="13.5" x14ac:dyDescent="0.2">
      <c r="B27" s="355" t="s">
        <v>68</v>
      </c>
      <c r="C27" s="354">
        <f t="shared" ref="C27:K27" si="4">C13</f>
        <v>272.63900000000001</v>
      </c>
      <c r="D27" s="354">
        <f t="shared" si="4"/>
        <v>867.73599999999999</v>
      </c>
      <c r="E27" s="108">
        <f t="shared" si="4"/>
        <v>7.2307879579194205</v>
      </c>
      <c r="F27" s="354">
        <f t="shared" si="4"/>
        <v>293.46699999999998</v>
      </c>
      <c r="G27" s="354">
        <f t="shared" si="4"/>
        <v>851.85900000000004</v>
      </c>
      <c r="H27" s="108">
        <f t="shared" si="4"/>
        <v>8.4814769249997362</v>
      </c>
      <c r="I27" s="354">
        <f t="shared" si="4"/>
        <v>289.63299999999998</v>
      </c>
      <c r="J27" s="354">
        <f t="shared" si="4"/>
        <v>754.34400000000005</v>
      </c>
      <c r="K27" s="108">
        <f t="shared" si="4"/>
        <v>9.0715204277591077</v>
      </c>
    </row>
    <row r="28" spans="1:17" s="91" customFormat="1" ht="13.5" x14ac:dyDescent="0.2">
      <c r="B28" s="355" t="s">
        <v>69</v>
      </c>
      <c r="C28" s="354">
        <f t="shared" ref="C28:K28" si="5">C14</f>
        <v>106.096</v>
      </c>
      <c r="D28" s="354">
        <f t="shared" si="5"/>
        <v>419.899</v>
      </c>
      <c r="E28" s="108">
        <f t="shared" si="5"/>
        <v>6.8027577581699408</v>
      </c>
      <c r="F28" s="354">
        <f t="shared" si="5"/>
        <v>117.624</v>
      </c>
      <c r="G28" s="354">
        <f t="shared" si="5"/>
        <v>454.98899999999998</v>
      </c>
      <c r="H28" s="108">
        <f t="shared" si="5"/>
        <v>8.1284150376031779</v>
      </c>
      <c r="I28" s="354">
        <f t="shared" si="5"/>
        <v>110.76300000000001</v>
      </c>
      <c r="J28" s="354">
        <f t="shared" si="5"/>
        <v>425.221</v>
      </c>
      <c r="K28" s="108">
        <f t="shared" si="5"/>
        <v>9.0264022172083092</v>
      </c>
    </row>
    <row r="29" spans="1:17" s="91" customFormat="1" ht="13.5" x14ac:dyDescent="0.2">
      <c r="B29" s="355" t="s">
        <v>70</v>
      </c>
      <c r="C29" s="354">
        <f t="shared" ref="C29:K29" si="6">C15</f>
        <v>46.807000000000002</v>
      </c>
      <c r="D29" s="354">
        <f t="shared" si="6"/>
        <v>206.191</v>
      </c>
      <c r="E29" s="108">
        <f t="shared" si="6"/>
        <v>7.7459877310867418</v>
      </c>
      <c r="F29" s="354">
        <f t="shared" si="6"/>
        <v>52.42</v>
      </c>
      <c r="G29" s="354">
        <f t="shared" si="6"/>
        <v>225.99299999999999</v>
      </c>
      <c r="H29" s="108">
        <f t="shared" si="6"/>
        <v>8.6359120555449742</v>
      </c>
      <c r="I29" s="354">
        <f t="shared" si="6"/>
        <v>49.777999999999999</v>
      </c>
      <c r="J29" s="354">
        <f t="shared" si="6"/>
        <v>218.87100000000001</v>
      </c>
      <c r="K29" s="108">
        <f t="shared" si="6"/>
        <v>10.094921878947913</v>
      </c>
    </row>
    <row r="30" spans="1:17" s="91" customFormat="1" ht="13.5" x14ac:dyDescent="0.2">
      <c r="B30" s="356" t="s">
        <v>24</v>
      </c>
      <c r="C30" s="354">
        <f t="shared" ref="C30:K30" si="7">C16</f>
        <v>38.706000000000003</v>
      </c>
      <c r="D30" s="354">
        <f t="shared" si="7"/>
        <v>279.38299999999998</v>
      </c>
      <c r="E30" s="108">
        <f t="shared" si="7"/>
        <v>10.176707249589274</v>
      </c>
      <c r="F30" s="354">
        <f t="shared" si="7"/>
        <v>50.186999999999998</v>
      </c>
      <c r="G30" s="354">
        <f t="shared" si="7"/>
        <v>297.697</v>
      </c>
      <c r="H30" s="108">
        <f t="shared" si="7"/>
        <v>9.4317956946164827</v>
      </c>
      <c r="I30" s="354">
        <f t="shared" si="7"/>
        <v>50.271000000000001</v>
      </c>
      <c r="J30" s="354">
        <f t="shared" si="7"/>
        <v>256.87200000000001</v>
      </c>
      <c r="K30" s="108">
        <f t="shared" si="7"/>
        <v>9.3858473039595598</v>
      </c>
    </row>
    <row r="31" spans="1:17" s="91" customFormat="1" ht="13.5" x14ac:dyDescent="0.2">
      <c r="B31" s="357" t="s">
        <v>11</v>
      </c>
      <c r="C31" s="358">
        <f t="shared" ref="C31:K31" si="8">C17</f>
        <v>1107.2090000000001</v>
      </c>
      <c r="D31" s="358">
        <f t="shared" si="8"/>
        <v>2569.7829999999999</v>
      </c>
      <c r="E31" s="110">
        <f t="shared" si="8"/>
        <v>6.4818879522708501</v>
      </c>
      <c r="F31" s="358">
        <f t="shared" si="8"/>
        <v>1158.44</v>
      </c>
      <c r="G31" s="358">
        <f t="shared" si="8"/>
        <v>2615.7550000000001</v>
      </c>
      <c r="H31" s="110">
        <f t="shared" si="8"/>
        <v>7.6900699945370254</v>
      </c>
      <c r="I31" s="358">
        <f t="shared" si="8"/>
        <v>1096.557</v>
      </c>
      <c r="J31" s="358">
        <f t="shared" si="8"/>
        <v>2318.6860000000001</v>
      </c>
      <c r="K31" s="110">
        <f t="shared" si="8"/>
        <v>8.299489638702358</v>
      </c>
    </row>
    <row r="32" spans="1:17" s="91" customFormat="1" ht="13.5" x14ac:dyDescent="0.2">
      <c r="B32" s="474"/>
      <c r="C32" s="475"/>
      <c r="D32" s="475"/>
      <c r="E32" s="476"/>
      <c r="F32" s="475"/>
      <c r="G32" s="475"/>
      <c r="H32" s="476"/>
      <c r="I32" s="475"/>
      <c r="J32" s="475"/>
      <c r="K32" s="476"/>
      <c r="L32" s="475"/>
      <c r="M32" s="475"/>
      <c r="N32" s="476"/>
      <c r="O32" s="475"/>
      <c r="P32" s="475"/>
      <c r="Q32" s="476"/>
    </row>
    <row r="33" spans="1:17" s="91" customFormat="1" x14ac:dyDescent="0.2">
      <c r="B33" s="350" t="s">
        <v>115</v>
      </c>
      <c r="C33" s="132" t="s">
        <v>112</v>
      </c>
      <c r="D33" s="134"/>
      <c r="E33" s="133"/>
      <c r="F33" s="132" t="s">
        <v>138</v>
      </c>
      <c r="G33" s="134"/>
      <c r="H33" s="134"/>
    </row>
    <row r="34" spans="1:17" s="91" customFormat="1" x14ac:dyDescent="0.2">
      <c r="B34" s="350" t="s">
        <v>113</v>
      </c>
      <c r="C34" s="130" t="s">
        <v>129</v>
      </c>
      <c r="D34" s="128" t="s">
        <v>110</v>
      </c>
      <c r="E34" s="128"/>
      <c r="F34" s="130" t="s">
        <v>129</v>
      </c>
      <c r="G34" s="128" t="s">
        <v>110</v>
      </c>
      <c r="H34" s="128"/>
    </row>
    <row r="35" spans="1:17" s="91" customFormat="1" ht="15" x14ac:dyDescent="0.2">
      <c r="B35" s="351" t="s">
        <v>114</v>
      </c>
      <c r="C35" s="90" t="s">
        <v>57</v>
      </c>
      <c r="D35" s="90" t="s">
        <v>57</v>
      </c>
      <c r="E35" s="87" t="s">
        <v>12</v>
      </c>
      <c r="F35" s="90" t="s">
        <v>57</v>
      </c>
      <c r="G35" s="90" t="s">
        <v>57</v>
      </c>
      <c r="H35" s="88" t="s">
        <v>12</v>
      </c>
    </row>
    <row r="36" spans="1:17" s="91" customFormat="1" x14ac:dyDescent="0.2">
      <c r="B36" s="352" t="s">
        <v>1</v>
      </c>
      <c r="C36" s="81"/>
      <c r="D36" s="81"/>
      <c r="E36" s="81"/>
      <c r="F36" s="81"/>
      <c r="G36" s="81"/>
      <c r="H36" s="81"/>
    </row>
    <row r="37" spans="1:17" s="91" customFormat="1" ht="13.5" x14ac:dyDescent="0.2">
      <c r="B37" s="353" t="s">
        <v>64</v>
      </c>
      <c r="C37" s="354">
        <f t="shared" ref="C37:C45" si="9">L9</f>
        <v>134.28800000000001</v>
      </c>
      <c r="D37" s="354">
        <f t="shared" ref="D37:D45" si="10">M9</f>
        <v>132.709</v>
      </c>
      <c r="E37" s="108">
        <f t="shared" ref="E37:E45" si="11">N9</f>
        <v>10.722981650271731</v>
      </c>
      <c r="F37" s="354">
        <f t="shared" ref="F37:F45" si="12">O9</f>
        <v>160.67599999999999</v>
      </c>
      <c r="G37" s="354">
        <f t="shared" ref="G37:G45" si="13">P9</f>
        <v>101.55500000000001</v>
      </c>
      <c r="H37" s="109">
        <f t="shared" ref="H37:H45" si="14">Q9</f>
        <v>10.760298129967005</v>
      </c>
    </row>
    <row r="38" spans="1:17" s="91" customFormat="1" ht="13.5" x14ac:dyDescent="0.2">
      <c r="B38" s="355" t="s">
        <v>65</v>
      </c>
      <c r="C38" s="354">
        <f t="shared" si="9"/>
        <v>61.548000000000002</v>
      </c>
      <c r="D38" s="354">
        <f t="shared" si="10"/>
        <v>74.09</v>
      </c>
      <c r="E38" s="108">
        <f t="shared" si="11"/>
        <v>12.679169124515866</v>
      </c>
      <c r="F38" s="354">
        <f t="shared" si="12"/>
        <v>66.582999999999998</v>
      </c>
      <c r="G38" s="354">
        <f t="shared" si="13"/>
        <v>54.515999999999998</v>
      </c>
      <c r="H38" s="109">
        <f t="shared" si="14"/>
        <v>13.07645259903291</v>
      </c>
    </row>
    <row r="39" spans="1:17" s="91" customFormat="1" ht="13.5" x14ac:dyDescent="0.2">
      <c r="B39" s="355" t="s">
        <v>66</v>
      </c>
      <c r="C39" s="354">
        <f t="shared" si="9"/>
        <v>72.489000000000004</v>
      </c>
      <c r="D39" s="354">
        <f t="shared" si="10"/>
        <v>98.385000000000005</v>
      </c>
      <c r="E39" s="108">
        <f t="shared" si="11"/>
        <v>12.499782966647727</v>
      </c>
      <c r="F39" s="354">
        <f t="shared" si="12"/>
        <v>73.807000000000002</v>
      </c>
      <c r="G39" s="354">
        <f t="shared" si="13"/>
        <v>73.245000000000005</v>
      </c>
      <c r="H39" s="109">
        <f t="shared" si="14"/>
        <v>13.291985078395857</v>
      </c>
    </row>
    <row r="40" spans="1:17" s="91" customFormat="1" ht="13.5" x14ac:dyDescent="0.2">
      <c r="B40" s="355" t="s">
        <v>67</v>
      </c>
      <c r="C40" s="354">
        <f t="shared" si="9"/>
        <v>258.137</v>
      </c>
      <c r="D40" s="354">
        <f t="shared" si="10"/>
        <v>455.584</v>
      </c>
      <c r="E40" s="108">
        <f t="shared" si="11"/>
        <v>11.468684347643046</v>
      </c>
      <c r="F40" s="354">
        <f t="shared" si="12"/>
        <v>255.54</v>
      </c>
      <c r="G40" s="354">
        <f t="shared" si="13"/>
        <v>339.03500000000003</v>
      </c>
      <c r="H40" s="109">
        <f t="shared" si="14"/>
        <v>12.04096284557717</v>
      </c>
    </row>
    <row r="41" spans="1:17" s="91" customFormat="1" ht="13.5" x14ac:dyDescent="0.2">
      <c r="B41" s="355" t="s">
        <v>68</v>
      </c>
      <c r="C41" s="354">
        <f t="shared" si="9"/>
        <v>281.86500000000001</v>
      </c>
      <c r="D41" s="354">
        <f t="shared" si="10"/>
        <v>785.97</v>
      </c>
      <c r="E41" s="108">
        <f t="shared" si="11"/>
        <v>8.7417161726565187</v>
      </c>
      <c r="F41" s="354">
        <f t="shared" si="12"/>
        <v>284.61099999999999</v>
      </c>
      <c r="G41" s="354">
        <f t="shared" si="13"/>
        <v>637.24199999999996</v>
      </c>
      <c r="H41" s="109">
        <f t="shared" si="14"/>
        <v>9.1694826877761031</v>
      </c>
    </row>
    <row r="42" spans="1:17" s="91" customFormat="1" ht="13.5" x14ac:dyDescent="0.2">
      <c r="B42" s="355" t="s">
        <v>69</v>
      </c>
      <c r="C42" s="354">
        <f t="shared" si="9"/>
        <v>105.684</v>
      </c>
      <c r="D42" s="354">
        <f t="shared" si="10"/>
        <v>433.56</v>
      </c>
      <c r="E42" s="108">
        <f t="shared" si="11"/>
        <v>7.576280697911649</v>
      </c>
      <c r="F42" s="354">
        <f t="shared" si="12"/>
        <v>105.767</v>
      </c>
      <c r="G42" s="354">
        <f t="shared" si="13"/>
        <v>378.83499999999998</v>
      </c>
      <c r="H42" s="109">
        <f t="shared" si="14"/>
        <v>7.1732455763512908</v>
      </c>
    </row>
    <row r="43" spans="1:17" s="91" customFormat="1" ht="13.5" x14ac:dyDescent="0.2">
      <c r="B43" s="355" t="s">
        <v>70</v>
      </c>
      <c r="C43" s="354">
        <f t="shared" si="9"/>
        <v>44.539000000000001</v>
      </c>
      <c r="D43" s="354">
        <f t="shared" si="10"/>
        <v>218.553</v>
      </c>
      <c r="E43" s="108">
        <f t="shared" si="11"/>
        <v>7.882950848037841</v>
      </c>
      <c r="F43" s="354">
        <f t="shared" si="12"/>
        <v>42.643000000000001</v>
      </c>
      <c r="G43" s="354">
        <f t="shared" si="13"/>
        <v>198.267</v>
      </c>
      <c r="H43" s="109">
        <f t="shared" si="14"/>
        <v>6.7720194530383209</v>
      </c>
    </row>
    <row r="44" spans="1:17" s="91" customFormat="1" ht="13.5" x14ac:dyDescent="0.2">
      <c r="B44" s="356" t="s">
        <v>24</v>
      </c>
      <c r="C44" s="354">
        <f t="shared" si="9"/>
        <v>47.808999999999997</v>
      </c>
      <c r="D44" s="354">
        <f t="shared" si="10"/>
        <v>295.81700000000001</v>
      </c>
      <c r="E44" s="108">
        <f t="shared" si="11"/>
        <v>8.8745296073242503</v>
      </c>
      <c r="F44" s="354">
        <f t="shared" si="12"/>
        <v>49.853999999999999</v>
      </c>
      <c r="G44" s="354">
        <f t="shared" si="13"/>
        <v>273.96199999999999</v>
      </c>
      <c r="H44" s="109">
        <f t="shared" si="14"/>
        <v>7.0620425602783472</v>
      </c>
    </row>
    <row r="45" spans="1:17" s="91" customFormat="1" ht="13.5" x14ac:dyDescent="0.2">
      <c r="B45" s="357" t="s">
        <v>11</v>
      </c>
      <c r="C45" s="358">
        <f t="shared" si="9"/>
        <v>1006.353</v>
      </c>
      <c r="D45" s="358">
        <f t="shared" si="10"/>
        <v>2494.6689999999999</v>
      </c>
      <c r="E45" s="110">
        <f t="shared" si="11"/>
        <v>7.8205900216732038</v>
      </c>
      <c r="F45" s="358">
        <f t="shared" si="12"/>
        <v>1039.481</v>
      </c>
      <c r="G45" s="358">
        <f t="shared" si="13"/>
        <v>2056.6559999999999</v>
      </c>
      <c r="H45" s="111">
        <f t="shared" si="14"/>
        <v>7.7915930471697994</v>
      </c>
    </row>
    <row r="46" spans="1:17" s="91" customFormat="1" x14ac:dyDescent="0.2"/>
    <row r="47" spans="1:17" s="91" customFormat="1" ht="12.75" customHeight="1" x14ac:dyDescent="0.2">
      <c r="A47" s="550" t="s">
        <v>243</v>
      </c>
      <c r="B47" s="350" t="s">
        <v>115</v>
      </c>
      <c r="C47" s="132" t="s">
        <v>136</v>
      </c>
      <c r="D47" s="134"/>
      <c r="E47" s="133"/>
      <c r="F47" s="132" t="s">
        <v>137</v>
      </c>
      <c r="G47" s="134"/>
      <c r="H47" s="133"/>
      <c r="I47" s="132" t="s">
        <v>111</v>
      </c>
      <c r="J47" s="134"/>
      <c r="K47" s="133"/>
      <c r="L47" s="132" t="s">
        <v>112</v>
      </c>
      <c r="M47" s="134"/>
      <c r="N47" s="133"/>
      <c r="O47" s="132" t="s">
        <v>138</v>
      </c>
      <c r="P47" s="134"/>
      <c r="Q47" s="134"/>
    </row>
    <row r="48" spans="1:17" s="91" customFormat="1" x14ac:dyDescent="0.2">
      <c r="A48" s="550"/>
      <c r="B48" s="350" t="s">
        <v>113</v>
      </c>
      <c r="C48" s="89" t="s">
        <v>130</v>
      </c>
      <c r="D48" s="129" t="s">
        <v>110</v>
      </c>
      <c r="E48" s="131"/>
      <c r="F48" s="130" t="s">
        <v>130</v>
      </c>
      <c r="G48" s="129" t="s">
        <v>110</v>
      </c>
      <c r="H48" s="131"/>
      <c r="I48" s="130" t="s">
        <v>130</v>
      </c>
      <c r="J48" s="129" t="s">
        <v>110</v>
      </c>
      <c r="K48" s="131"/>
      <c r="L48" s="130" t="s">
        <v>130</v>
      </c>
      <c r="M48" s="129" t="s">
        <v>110</v>
      </c>
      <c r="N48" s="131"/>
      <c r="O48" s="130" t="s">
        <v>130</v>
      </c>
      <c r="P48" s="129" t="s">
        <v>110</v>
      </c>
      <c r="Q48" s="131"/>
    </row>
    <row r="49" spans="1:17" s="91" customFormat="1" ht="15" x14ac:dyDescent="0.2">
      <c r="A49" s="550"/>
      <c r="B49" s="351" t="s">
        <v>114</v>
      </c>
      <c r="C49" s="90" t="s">
        <v>57</v>
      </c>
      <c r="D49" s="90" t="s">
        <v>57</v>
      </c>
      <c r="E49" s="87" t="s">
        <v>12</v>
      </c>
      <c r="F49" s="90" t="s">
        <v>57</v>
      </c>
      <c r="G49" s="90" t="s">
        <v>57</v>
      </c>
      <c r="H49" s="87" t="s">
        <v>12</v>
      </c>
      <c r="I49" s="90" t="s">
        <v>57</v>
      </c>
      <c r="J49" s="90" t="s">
        <v>57</v>
      </c>
      <c r="K49" s="87" t="s">
        <v>12</v>
      </c>
      <c r="L49" s="90" t="s">
        <v>57</v>
      </c>
      <c r="M49" s="90" t="s">
        <v>57</v>
      </c>
      <c r="N49" s="87" t="s">
        <v>12</v>
      </c>
      <c r="O49" s="90" t="s">
        <v>57</v>
      </c>
      <c r="P49" s="90" t="s">
        <v>57</v>
      </c>
      <c r="Q49" s="88" t="s">
        <v>12</v>
      </c>
    </row>
    <row r="50" spans="1:17" s="91" customFormat="1" x14ac:dyDescent="0.2">
      <c r="A50" s="550"/>
      <c r="B50" s="359" t="s">
        <v>2</v>
      </c>
      <c r="C50" s="82"/>
      <c r="D50" s="82"/>
      <c r="E50" s="82"/>
      <c r="F50" s="82"/>
      <c r="G50" s="82"/>
      <c r="H50" s="82"/>
      <c r="I50" s="82"/>
      <c r="J50" s="82"/>
      <c r="K50" s="82"/>
      <c r="L50" s="82"/>
      <c r="M50" s="82"/>
      <c r="N50" s="82"/>
      <c r="O50" s="82"/>
      <c r="P50" s="82"/>
      <c r="Q50" s="82"/>
    </row>
    <row r="51" spans="1:17" s="91" customFormat="1" ht="13.5" x14ac:dyDescent="0.2">
      <c r="A51" s="550"/>
      <c r="B51" s="353" t="s">
        <v>64</v>
      </c>
      <c r="C51" s="354">
        <f>'data input'!C98</f>
        <v>668</v>
      </c>
      <c r="D51" s="354">
        <f>'data input'!C171</f>
        <v>332.416</v>
      </c>
      <c r="E51" s="108">
        <f>'data input'!D171</f>
        <v>9.0808277981713346</v>
      </c>
      <c r="F51" s="354">
        <f>'data input'!D98</f>
        <v>541.41700000000003</v>
      </c>
      <c r="G51" s="354">
        <f>'data input'!E171</f>
        <v>411.16500000000002</v>
      </c>
      <c r="H51" s="108">
        <f>'data input'!F171</f>
        <v>8.8002641294772577</v>
      </c>
      <c r="I51" s="354">
        <f>'data input'!E98</f>
        <v>437.166</v>
      </c>
      <c r="J51" s="354">
        <f>'data input'!G171</f>
        <v>583.22900000000004</v>
      </c>
      <c r="K51" s="108">
        <f>'data input'!H171</f>
        <v>7.2907381935046418</v>
      </c>
      <c r="L51" s="354">
        <f>'data input'!F98</f>
        <v>365.23</v>
      </c>
      <c r="M51" s="354">
        <f>'data input'!I171</f>
        <v>656.22799999999995</v>
      </c>
      <c r="N51" s="108">
        <f>'data input'!J171</f>
        <v>6.9626921160558322</v>
      </c>
      <c r="O51" s="354">
        <f>'data input'!G98</f>
        <v>453.50700000000001</v>
      </c>
      <c r="P51" s="354">
        <f>'data input'!K171</f>
        <v>611.30899999999997</v>
      </c>
      <c r="Q51" s="109">
        <f>'data input'!L171</f>
        <v>7.500524370969714</v>
      </c>
    </row>
    <row r="52" spans="1:17" s="91" customFormat="1" ht="13.5" x14ac:dyDescent="0.2">
      <c r="A52" s="550"/>
      <c r="B52" s="355" t="s">
        <v>65</v>
      </c>
      <c r="C52" s="354">
        <f>'data input'!C99</f>
        <v>322.66000000000003</v>
      </c>
      <c r="D52" s="354">
        <f>'data input'!C172</f>
        <v>197.06</v>
      </c>
      <c r="E52" s="108">
        <f>'data input'!D172</f>
        <v>9.6034477100179405</v>
      </c>
      <c r="F52" s="354">
        <f>'data input'!D99</f>
        <v>285.488</v>
      </c>
      <c r="G52" s="354">
        <f>'data input'!E172</f>
        <v>241.63300000000001</v>
      </c>
      <c r="H52" s="108">
        <f>'data input'!F172</f>
        <v>9.5380263842909159</v>
      </c>
      <c r="I52" s="354">
        <f>'data input'!E99</f>
        <v>238.91499999999999</v>
      </c>
      <c r="J52" s="354">
        <f>'data input'!G172</f>
        <v>353.10300000000001</v>
      </c>
      <c r="K52" s="108">
        <f>'data input'!H172</f>
        <v>7.915890859814005</v>
      </c>
      <c r="L52" s="354">
        <f>'data input'!F99</f>
        <v>192.98599999999999</v>
      </c>
      <c r="M52" s="354">
        <f>'data input'!I172</f>
        <v>382.798</v>
      </c>
      <c r="N52" s="108">
        <f>'data input'!J172</f>
        <v>7.4903492610758731</v>
      </c>
      <c r="O52" s="354">
        <f>'data input'!G99</f>
        <v>198.35400000000001</v>
      </c>
      <c r="P52" s="354">
        <f>'data input'!K172</f>
        <v>352.529</v>
      </c>
      <c r="Q52" s="109">
        <f>'data input'!L172</f>
        <v>7.4339975834090719</v>
      </c>
    </row>
    <row r="53" spans="1:17" s="91" customFormat="1" ht="13.5" x14ac:dyDescent="0.2">
      <c r="A53" s="550"/>
      <c r="B53" s="355" t="s">
        <v>66</v>
      </c>
      <c r="C53" s="354">
        <f>'data input'!C100</f>
        <v>355.07100000000003</v>
      </c>
      <c r="D53" s="354">
        <f>'data input'!C173</f>
        <v>271.30900000000003</v>
      </c>
      <c r="E53" s="108">
        <f>'data input'!D173</f>
        <v>9.5666222599335988</v>
      </c>
      <c r="F53" s="354">
        <f>'data input'!D100</f>
        <v>327.82799999999997</v>
      </c>
      <c r="G53" s="354">
        <f>'data input'!E173</f>
        <v>336.452</v>
      </c>
      <c r="H53" s="108">
        <f>'data input'!F173</f>
        <v>9.6431429092983638</v>
      </c>
      <c r="I53" s="354">
        <f>'data input'!E100</f>
        <v>285.84300000000002</v>
      </c>
      <c r="J53" s="354">
        <f>'data input'!G173</f>
        <v>479.69</v>
      </c>
      <c r="K53" s="108">
        <f>'data input'!H173</f>
        <v>7.9097197708576186</v>
      </c>
      <c r="L53" s="354">
        <f>'data input'!F100</f>
        <v>232.29400000000001</v>
      </c>
      <c r="M53" s="354">
        <f>'data input'!I173</f>
        <v>511.65600000000001</v>
      </c>
      <c r="N53" s="108">
        <f>'data input'!J173</f>
        <v>7.4862513040650587</v>
      </c>
      <c r="O53" s="354">
        <f>'data input'!G100</f>
        <v>222.995</v>
      </c>
      <c r="P53" s="354">
        <f>'data input'!K173</f>
        <v>451.26900000000001</v>
      </c>
      <c r="Q53" s="109">
        <f>'data input'!L173</f>
        <v>7.4125400563960673</v>
      </c>
    </row>
    <row r="54" spans="1:17" s="91" customFormat="1" ht="13.5" x14ac:dyDescent="0.2">
      <c r="A54" s="550"/>
      <c r="B54" s="355" t="s">
        <v>67</v>
      </c>
      <c r="C54" s="354">
        <f>'data input'!C101</f>
        <v>1078.6559999999999</v>
      </c>
      <c r="D54" s="354">
        <f>'data input'!C174</f>
        <v>1221.1579999999999</v>
      </c>
      <c r="E54" s="108">
        <f>'data input'!D174</f>
        <v>9.2282310909396799</v>
      </c>
      <c r="F54" s="354">
        <f>'data input'!D101</f>
        <v>1050.404</v>
      </c>
      <c r="G54" s="354">
        <f>'data input'!E174</f>
        <v>1490.508</v>
      </c>
      <c r="H54" s="108">
        <f>'data input'!F174</f>
        <v>9.0003092968672078</v>
      </c>
      <c r="I54" s="354">
        <f>'data input'!E101</f>
        <v>975.21699999999998</v>
      </c>
      <c r="J54" s="354">
        <f>'data input'!G174</f>
        <v>2024.2329999999999</v>
      </c>
      <c r="K54" s="108">
        <f>'data input'!H174</f>
        <v>7.6975776468689707</v>
      </c>
      <c r="L54" s="354">
        <f>'data input'!F101</f>
        <v>810.78399999999999</v>
      </c>
      <c r="M54" s="354">
        <f>'data input'!I174</f>
        <v>2135.2890000000002</v>
      </c>
      <c r="N54" s="108">
        <f>'data input'!J174</f>
        <v>7.2409884727960385</v>
      </c>
      <c r="O54" s="354">
        <f>'data input'!G101</f>
        <v>737.07600000000002</v>
      </c>
      <c r="P54" s="354">
        <f>'data input'!K174</f>
        <v>1854.4559999999999</v>
      </c>
      <c r="Q54" s="109">
        <f>'data input'!L174</f>
        <v>7.1022004258787046</v>
      </c>
    </row>
    <row r="55" spans="1:17" s="91" customFormat="1" ht="13.5" x14ac:dyDescent="0.2">
      <c r="A55" s="550"/>
      <c r="B55" s="355" t="s">
        <v>68</v>
      </c>
      <c r="C55" s="354">
        <f>'data input'!C102</f>
        <v>889.70399999999995</v>
      </c>
      <c r="D55" s="354">
        <f>'data input'!C175</f>
        <v>1730.5709999999999</v>
      </c>
      <c r="E55" s="108">
        <f>'data input'!D175</f>
        <v>8.7454684291977554</v>
      </c>
      <c r="F55" s="354">
        <f>'data input'!D102</f>
        <v>921.15200000000004</v>
      </c>
      <c r="G55" s="354">
        <f>'data input'!E175</f>
        <v>2198.7739999999999</v>
      </c>
      <c r="H55" s="108">
        <f>'data input'!F175</f>
        <v>8.360071071563441</v>
      </c>
      <c r="I55" s="354">
        <f>'data input'!E102</f>
        <v>877.10900000000004</v>
      </c>
      <c r="J55" s="354">
        <f>'data input'!G175</f>
        <v>2904.8440000000001</v>
      </c>
      <c r="K55" s="108">
        <f>'data input'!H175</f>
        <v>7.2958730787009447</v>
      </c>
      <c r="L55" s="354">
        <f>'data input'!F102</f>
        <v>760.91</v>
      </c>
      <c r="M55" s="354">
        <f>'data input'!I175</f>
        <v>3218.643</v>
      </c>
      <c r="N55" s="108">
        <f>'data input'!J175</f>
        <v>6.7920044684430447</v>
      </c>
      <c r="O55" s="354">
        <f>'data input'!G102</f>
        <v>694.94799999999998</v>
      </c>
      <c r="P55" s="354">
        <f>'data input'!K175</f>
        <v>2609.9899999999998</v>
      </c>
      <c r="Q55" s="109">
        <f>'data input'!L175</f>
        <v>6.9826447750236333</v>
      </c>
    </row>
    <row r="56" spans="1:17" s="91" customFormat="1" ht="13.5" x14ac:dyDescent="0.2">
      <c r="A56" s="550"/>
      <c r="B56" s="355" t="s">
        <v>69</v>
      </c>
      <c r="C56" s="354">
        <f>'data input'!C103</f>
        <v>246.673</v>
      </c>
      <c r="D56" s="354">
        <f>'data input'!C176</f>
        <v>734.62599999999998</v>
      </c>
      <c r="E56" s="108">
        <f>'data input'!D176</f>
        <v>9.5368568292849414</v>
      </c>
      <c r="F56" s="354">
        <f>'data input'!D103</f>
        <v>269.93599999999998</v>
      </c>
      <c r="G56" s="354">
        <f>'data input'!E176</f>
        <v>1005.145</v>
      </c>
      <c r="H56" s="108">
        <f>'data input'!F176</f>
        <v>9.1086274630829305</v>
      </c>
      <c r="I56" s="354">
        <f>'data input'!E103</f>
        <v>254.81700000000001</v>
      </c>
      <c r="J56" s="354">
        <f>'data input'!G176</f>
        <v>1299.1110000000001</v>
      </c>
      <c r="K56" s="108">
        <f>'data input'!H176</f>
        <v>7.5644509485079947</v>
      </c>
      <c r="L56" s="354">
        <f>'data input'!F103</f>
        <v>219.05799999999999</v>
      </c>
      <c r="M56" s="354">
        <f>'data input'!I176</f>
        <v>1517.0550000000001</v>
      </c>
      <c r="N56" s="108">
        <f>'data input'!J176</f>
        <v>7.0579406778840763</v>
      </c>
      <c r="O56" s="354">
        <f>'data input'!G103</f>
        <v>197.05199999999999</v>
      </c>
      <c r="P56" s="354">
        <f>'data input'!K176</f>
        <v>1181.1120000000001</v>
      </c>
      <c r="Q56" s="109">
        <f>'data input'!L176</f>
        <v>7.6333523371424903</v>
      </c>
    </row>
    <row r="57" spans="1:17" s="91" customFormat="1" ht="13.5" x14ac:dyDescent="0.2">
      <c r="A57" s="550"/>
      <c r="B57" s="355" t="s">
        <v>70</v>
      </c>
      <c r="C57" s="354">
        <f>'data input'!C104</f>
        <v>78.215999999999994</v>
      </c>
      <c r="D57" s="354">
        <f>'data input'!C177</f>
        <v>324.88900000000001</v>
      </c>
      <c r="E57" s="108">
        <f>'data input'!D177</f>
        <v>10.973824130156038</v>
      </c>
      <c r="F57" s="354">
        <f>'data input'!D104</f>
        <v>88.756</v>
      </c>
      <c r="G57" s="354">
        <f>'data input'!E177</f>
        <v>474.12</v>
      </c>
      <c r="H57" s="108">
        <f>'data input'!F177</f>
        <v>10.261584834515386</v>
      </c>
      <c r="I57" s="354">
        <f>'data input'!E104</f>
        <v>86.24</v>
      </c>
      <c r="J57" s="354">
        <f>'data input'!G177</f>
        <v>583.27599999999995</v>
      </c>
      <c r="K57" s="108">
        <f>'data input'!H177</f>
        <v>8.647955568047772</v>
      </c>
      <c r="L57" s="354">
        <f>'data input'!F104</f>
        <v>75.903999999999996</v>
      </c>
      <c r="M57" s="354">
        <f>'data input'!I177</f>
        <v>701.95100000000002</v>
      </c>
      <c r="N57" s="108">
        <f>'data input'!J177</f>
        <v>8.1003785585872627</v>
      </c>
      <c r="O57" s="354">
        <f>'data input'!G104</f>
        <v>66.242999999999995</v>
      </c>
      <c r="P57" s="354">
        <f>'data input'!K177</f>
        <v>539.02099999999996</v>
      </c>
      <c r="Q57" s="109">
        <f>'data input'!L177</f>
        <v>8.8281074680126892</v>
      </c>
    </row>
    <row r="58" spans="1:17" s="91" customFormat="1" ht="13.5" x14ac:dyDescent="0.2">
      <c r="A58" s="550"/>
      <c r="B58" s="356" t="s">
        <v>24</v>
      </c>
      <c r="C58" s="354">
        <f>'data input'!C105</f>
        <v>34.75</v>
      </c>
      <c r="D58" s="354">
        <f>'data input'!C178</f>
        <v>280.00900000000001</v>
      </c>
      <c r="E58" s="108">
        <f>'data input'!D178</f>
        <v>13.43368211497992</v>
      </c>
      <c r="F58" s="354">
        <f>'data input'!D105</f>
        <v>52.896999999999998</v>
      </c>
      <c r="G58" s="354">
        <f>'data input'!E178</f>
        <v>371.69099999999997</v>
      </c>
      <c r="H58" s="108">
        <f>'data input'!F178</f>
        <v>12.652560593241772</v>
      </c>
      <c r="I58" s="354">
        <f>'data input'!E105</f>
        <v>46.054000000000002</v>
      </c>
      <c r="J58" s="354">
        <f>'data input'!G178</f>
        <v>380.33600000000001</v>
      </c>
      <c r="K58" s="108">
        <f>'data input'!H178</f>
        <v>13.687313967667951</v>
      </c>
      <c r="L58" s="354">
        <f>'data input'!F105</f>
        <v>42.323</v>
      </c>
      <c r="M58" s="354">
        <f>'data input'!I178</f>
        <v>485.637</v>
      </c>
      <c r="N58" s="108">
        <f>'data input'!J178</f>
        <v>10.569253697327969</v>
      </c>
      <c r="O58" s="354">
        <f>'data input'!G105</f>
        <v>40.085000000000001</v>
      </c>
      <c r="P58" s="354">
        <f>'data input'!K178</f>
        <v>365.13</v>
      </c>
      <c r="Q58" s="109">
        <f>'data input'!L178</f>
        <v>9.2572591319292989</v>
      </c>
    </row>
    <row r="59" spans="1:17" s="91" customFormat="1" ht="13.5" x14ac:dyDescent="0.2">
      <c r="A59" s="550"/>
      <c r="B59" s="357" t="s">
        <v>11</v>
      </c>
      <c r="C59" s="358">
        <f>'data input'!C106</f>
        <v>3673.7249999999999</v>
      </c>
      <c r="D59" s="358">
        <f>'data input'!C179</f>
        <v>5092.0360000000001</v>
      </c>
      <c r="E59" s="110">
        <f>'data input'!D179</f>
        <v>8.2936119008897773</v>
      </c>
      <c r="F59" s="358">
        <f>'data input'!D106</f>
        <v>3537.88</v>
      </c>
      <c r="G59" s="358">
        <f>'data input'!E179</f>
        <v>6529.4849999999997</v>
      </c>
      <c r="H59" s="110">
        <f>'data input'!F179</f>
        <v>7.8498252756186169</v>
      </c>
      <c r="I59" s="358">
        <f>'data input'!E106</f>
        <v>3201.3589999999999</v>
      </c>
      <c r="J59" s="358">
        <f>'data input'!G179</f>
        <v>8607.8220000000001</v>
      </c>
      <c r="K59" s="110">
        <f>'data input'!H179</f>
        <v>6.9158747600295243</v>
      </c>
      <c r="L59" s="358">
        <f>'data input'!F106</f>
        <v>2699.4850000000001</v>
      </c>
      <c r="M59" s="358">
        <f>'data input'!I179</f>
        <v>9609.2530000000006</v>
      </c>
      <c r="N59" s="110">
        <f>'data input'!J179</f>
        <v>6.3387114759455825</v>
      </c>
      <c r="O59" s="358">
        <f>'data input'!G106</f>
        <v>2610.2539999999999</v>
      </c>
      <c r="P59" s="358">
        <f>'data input'!K179</f>
        <v>7964.8140000000003</v>
      </c>
      <c r="Q59" s="111">
        <f>'data input'!L179</f>
        <v>6.4013403814970387</v>
      </c>
    </row>
    <row r="60" spans="1:17" s="91" customFormat="1" ht="13.5" x14ac:dyDescent="0.2">
      <c r="B60" s="474"/>
      <c r="C60" s="475"/>
      <c r="D60" s="475"/>
      <c r="E60" s="476"/>
      <c r="F60" s="475"/>
      <c r="G60" s="475"/>
      <c r="H60" s="476"/>
      <c r="I60" s="475"/>
      <c r="J60" s="475"/>
      <c r="K60" s="476"/>
      <c r="L60" s="475"/>
      <c r="M60" s="475"/>
      <c r="N60" s="476"/>
      <c r="O60" s="475"/>
      <c r="P60" s="475"/>
      <c r="Q60" s="476"/>
    </row>
    <row r="61" spans="1:17" s="91" customFormat="1" x14ac:dyDescent="0.2">
      <c r="B61" s="350" t="s">
        <v>115</v>
      </c>
      <c r="C61" s="132" t="s">
        <v>136</v>
      </c>
      <c r="D61" s="134"/>
      <c r="E61" s="133"/>
      <c r="F61" s="132" t="s">
        <v>137</v>
      </c>
      <c r="G61" s="134"/>
      <c r="H61" s="133"/>
      <c r="I61" s="132" t="s">
        <v>111</v>
      </c>
      <c r="J61" s="134"/>
      <c r="K61" s="133"/>
    </row>
    <row r="62" spans="1:17" s="91" customFormat="1" x14ac:dyDescent="0.2">
      <c r="B62" s="350" t="s">
        <v>113</v>
      </c>
      <c r="C62" s="89" t="s">
        <v>130</v>
      </c>
      <c r="D62" s="129" t="s">
        <v>110</v>
      </c>
      <c r="E62" s="131"/>
      <c r="F62" s="130" t="s">
        <v>130</v>
      </c>
      <c r="G62" s="129" t="s">
        <v>110</v>
      </c>
      <c r="H62" s="131"/>
      <c r="I62" s="130" t="s">
        <v>130</v>
      </c>
      <c r="J62" s="129" t="s">
        <v>110</v>
      </c>
      <c r="K62" s="131"/>
    </row>
    <row r="63" spans="1:17" s="91" customFormat="1" ht="15" x14ac:dyDescent="0.2">
      <c r="B63" s="351" t="s">
        <v>114</v>
      </c>
      <c r="C63" s="90" t="s">
        <v>57</v>
      </c>
      <c r="D63" s="90" t="s">
        <v>57</v>
      </c>
      <c r="E63" s="87" t="s">
        <v>12</v>
      </c>
      <c r="F63" s="90" t="s">
        <v>57</v>
      </c>
      <c r="G63" s="90" t="s">
        <v>57</v>
      </c>
      <c r="H63" s="87" t="s">
        <v>12</v>
      </c>
      <c r="I63" s="90" t="s">
        <v>57</v>
      </c>
      <c r="J63" s="90" t="s">
        <v>57</v>
      </c>
      <c r="K63" s="87" t="s">
        <v>12</v>
      </c>
    </row>
    <row r="64" spans="1:17" s="91" customFormat="1" x14ac:dyDescent="0.2">
      <c r="B64" s="359" t="s">
        <v>2</v>
      </c>
      <c r="C64" s="82"/>
      <c r="D64" s="82"/>
      <c r="E64" s="82"/>
      <c r="F64" s="82"/>
      <c r="G64" s="82"/>
      <c r="H64" s="82"/>
      <c r="I64" s="82"/>
      <c r="J64" s="82"/>
      <c r="K64" s="82"/>
    </row>
    <row r="65" spans="2:17" s="91" customFormat="1" ht="13.5" x14ac:dyDescent="0.2">
      <c r="B65" s="353" t="s">
        <v>64</v>
      </c>
      <c r="C65" s="354">
        <f t="shared" ref="C65:K65" si="15">C51</f>
        <v>668</v>
      </c>
      <c r="D65" s="354">
        <f t="shared" si="15"/>
        <v>332.416</v>
      </c>
      <c r="E65" s="108">
        <f t="shared" si="15"/>
        <v>9.0808277981713346</v>
      </c>
      <c r="F65" s="354">
        <f t="shared" si="15"/>
        <v>541.41700000000003</v>
      </c>
      <c r="G65" s="354">
        <f t="shared" si="15"/>
        <v>411.16500000000002</v>
      </c>
      <c r="H65" s="108">
        <f t="shared" si="15"/>
        <v>8.8002641294772577</v>
      </c>
      <c r="I65" s="354">
        <f t="shared" si="15"/>
        <v>437.166</v>
      </c>
      <c r="J65" s="354">
        <f t="shared" si="15"/>
        <v>583.22900000000004</v>
      </c>
      <c r="K65" s="108">
        <f t="shared" si="15"/>
        <v>7.2907381935046418</v>
      </c>
    </row>
    <row r="66" spans="2:17" s="91" customFormat="1" ht="13.5" x14ac:dyDescent="0.2">
      <c r="B66" s="355" t="s">
        <v>65</v>
      </c>
      <c r="C66" s="354">
        <f t="shared" ref="C66:K66" si="16">C52</f>
        <v>322.66000000000003</v>
      </c>
      <c r="D66" s="354">
        <f t="shared" si="16"/>
        <v>197.06</v>
      </c>
      <c r="E66" s="108">
        <f t="shared" si="16"/>
        <v>9.6034477100179405</v>
      </c>
      <c r="F66" s="354">
        <f t="shared" si="16"/>
        <v>285.488</v>
      </c>
      <c r="G66" s="354">
        <f t="shared" si="16"/>
        <v>241.63300000000001</v>
      </c>
      <c r="H66" s="108">
        <f t="shared" si="16"/>
        <v>9.5380263842909159</v>
      </c>
      <c r="I66" s="354">
        <f t="shared" si="16"/>
        <v>238.91499999999999</v>
      </c>
      <c r="J66" s="354">
        <f t="shared" si="16"/>
        <v>353.10300000000001</v>
      </c>
      <c r="K66" s="108">
        <f t="shared" si="16"/>
        <v>7.915890859814005</v>
      </c>
    </row>
    <row r="67" spans="2:17" s="91" customFormat="1" ht="13.5" x14ac:dyDescent="0.2">
      <c r="B67" s="355" t="s">
        <v>66</v>
      </c>
      <c r="C67" s="354">
        <f t="shared" ref="C67:K67" si="17">C53</f>
        <v>355.07100000000003</v>
      </c>
      <c r="D67" s="354">
        <f t="shared" si="17"/>
        <v>271.30900000000003</v>
      </c>
      <c r="E67" s="108">
        <f t="shared" si="17"/>
        <v>9.5666222599335988</v>
      </c>
      <c r="F67" s="354">
        <f t="shared" si="17"/>
        <v>327.82799999999997</v>
      </c>
      <c r="G67" s="354">
        <f t="shared" si="17"/>
        <v>336.452</v>
      </c>
      <c r="H67" s="108">
        <f t="shared" si="17"/>
        <v>9.6431429092983638</v>
      </c>
      <c r="I67" s="354">
        <f t="shared" si="17"/>
        <v>285.84300000000002</v>
      </c>
      <c r="J67" s="354">
        <f t="shared" si="17"/>
        <v>479.69</v>
      </c>
      <c r="K67" s="108">
        <f t="shared" si="17"/>
        <v>7.9097197708576186</v>
      </c>
    </row>
    <row r="68" spans="2:17" s="91" customFormat="1" ht="13.5" x14ac:dyDescent="0.2">
      <c r="B68" s="355" t="s">
        <v>67</v>
      </c>
      <c r="C68" s="354">
        <f t="shared" ref="C68:K68" si="18">C54</f>
        <v>1078.6559999999999</v>
      </c>
      <c r="D68" s="354">
        <f t="shared" si="18"/>
        <v>1221.1579999999999</v>
      </c>
      <c r="E68" s="108">
        <f t="shared" si="18"/>
        <v>9.2282310909396799</v>
      </c>
      <c r="F68" s="354">
        <f t="shared" si="18"/>
        <v>1050.404</v>
      </c>
      <c r="G68" s="354">
        <f t="shared" si="18"/>
        <v>1490.508</v>
      </c>
      <c r="H68" s="108">
        <f t="shared" si="18"/>
        <v>9.0003092968672078</v>
      </c>
      <c r="I68" s="354">
        <f t="shared" si="18"/>
        <v>975.21699999999998</v>
      </c>
      <c r="J68" s="354">
        <f t="shared" si="18"/>
        <v>2024.2329999999999</v>
      </c>
      <c r="K68" s="108">
        <f t="shared" si="18"/>
        <v>7.6975776468689707</v>
      </c>
    </row>
    <row r="69" spans="2:17" s="91" customFormat="1" ht="13.5" x14ac:dyDescent="0.2">
      <c r="B69" s="355" t="s">
        <v>68</v>
      </c>
      <c r="C69" s="354">
        <f t="shared" ref="C69:K69" si="19">C55</f>
        <v>889.70399999999995</v>
      </c>
      <c r="D69" s="354">
        <f t="shared" si="19"/>
        <v>1730.5709999999999</v>
      </c>
      <c r="E69" s="108">
        <f t="shared" si="19"/>
        <v>8.7454684291977554</v>
      </c>
      <c r="F69" s="354">
        <f t="shared" si="19"/>
        <v>921.15200000000004</v>
      </c>
      <c r="G69" s="354">
        <f t="shared" si="19"/>
        <v>2198.7739999999999</v>
      </c>
      <c r="H69" s="108">
        <f t="shared" si="19"/>
        <v>8.360071071563441</v>
      </c>
      <c r="I69" s="354">
        <f t="shared" si="19"/>
        <v>877.10900000000004</v>
      </c>
      <c r="J69" s="354">
        <f t="shared" si="19"/>
        <v>2904.8440000000001</v>
      </c>
      <c r="K69" s="108">
        <f t="shared" si="19"/>
        <v>7.2958730787009447</v>
      </c>
    </row>
    <row r="70" spans="2:17" s="91" customFormat="1" ht="13.5" x14ac:dyDescent="0.2">
      <c r="B70" s="355" t="s">
        <v>69</v>
      </c>
      <c r="C70" s="354">
        <f t="shared" ref="C70:K70" si="20">C56</f>
        <v>246.673</v>
      </c>
      <c r="D70" s="354">
        <f t="shared" si="20"/>
        <v>734.62599999999998</v>
      </c>
      <c r="E70" s="108">
        <f t="shared" si="20"/>
        <v>9.5368568292849414</v>
      </c>
      <c r="F70" s="354">
        <f t="shared" si="20"/>
        <v>269.93599999999998</v>
      </c>
      <c r="G70" s="354">
        <f t="shared" si="20"/>
        <v>1005.145</v>
      </c>
      <c r="H70" s="108">
        <f t="shared" si="20"/>
        <v>9.1086274630829305</v>
      </c>
      <c r="I70" s="354">
        <f t="shared" si="20"/>
        <v>254.81700000000001</v>
      </c>
      <c r="J70" s="354">
        <f t="shared" si="20"/>
        <v>1299.1110000000001</v>
      </c>
      <c r="K70" s="108">
        <f t="shared" si="20"/>
        <v>7.5644509485079947</v>
      </c>
    </row>
    <row r="71" spans="2:17" s="91" customFormat="1" ht="13.5" x14ac:dyDescent="0.2">
      <c r="B71" s="355" t="s">
        <v>70</v>
      </c>
      <c r="C71" s="354">
        <f t="shared" ref="C71:K71" si="21">C57</f>
        <v>78.215999999999994</v>
      </c>
      <c r="D71" s="354">
        <f t="shared" si="21"/>
        <v>324.88900000000001</v>
      </c>
      <c r="E71" s="108">
        <f t="shared" si="21"/>
        <v>10.973824130156038</v>
      </c>
      <c r="F71" s="354">
        <f t="shared" si="21"/>
        <v>88.756</v>
      </c>
      <c r="G71" s="354">
        <f t="shared" si="21"/>
        <v>474.12</v>
      </c>
      <c r="H71" s="108">
        <f t="shared" si="21"/>
        <v>10.261584834515386</v>
      </c>
      <c r="I71" s="354">
        <f t="shared" si="21"/>
        <v>86.24</v>
      </c>
      <c r="J71" s="354">
        <f t="shared" si="21"/>
        <v>583.27599999999995</v>
      </c>
      <c r="K71" s="108">
        <f t="shared" si="21"/>
        <v>8.647955568047772</v>
      </c>
    </row>
    <row r="72" spans="2:17" s="91" customFormat="1" ht="13.5" x14ac:dyDescent="0.2">
      <c r="B72" s="356" t="s">
        <v>24</v>
      </c>
      <c r="C72" s="354">
        <f t="shared" ref="C72:K72" si="22">C58</f>
        <v>34.75</v>
      </c>
      <c r="D72" s="354">
        <f t="shared" si="22"/>
        <v>280.00900000000001</v>
      </c>
      <c r="E72" s="108">
        <f t="shared" si="22"/>
        <v>13.43368211497992</v>
      </c>
      <c r="F72" s="354">
        <f t="shared" si="22"/>
        <v>52.896999999999998</v>
      </c>
      <c r="G72" s="354">
        <f t="shared" si="22"/>
        <v>371.69099999999997</v>
      </c>
      <c r="H72" s="108">
        <f t="shared" si="22"/>
        <v>12.652560593241772</v>
      </c>
      <c r="I72" s="354">
        <f t="shared" si="22"/>
        <v>46.054000000000002</v>
      </c>
      <c r="J72" s="354">
        <f t="shared" si="22"/>
        <v>380.33600000000001</v>
      </c>
      <c r="K72" s="108">
        <f t="shared" si="22"/>
        <v>13.687313967667951</v>
      </c>
    </row>
    <row r="73" spans="2:17" s="91" customFormat="1" ht="13.5" x14ac:dyDescent="0.2">
      <c r="B73" s="357" t="s">
        <v>11</v>
      </c>
      <c r="C73" s="358">
        <f t="shared" ref="C73:K73" si="23">C59</f>
        <v>3673.7249999999999</v>
      </c>
      <c r="D73" s="358">
        <f t="shared" si="23"/>
        <v>5092.0360000000001</v>
      </c>
      <c r="E73" s="110">
        <f t="shared" si="23"/>
        <v>8.2936119008897773</v>
      </c>
      <c r="F73" s="358">
        <f t="shared" si="23"/>
        <v>3537.88</v>
      </c>
      <c r="G73" s="358">
        <f t="shared" si="23"/>
        <v>6529.4849999999997</v>
      </c>
      <c r="H73" s="110">
        <f t="shared" si="23"/>
        <v>7.8498252756186169</v>
      </c>
      <c r="I73" s="358">
        <f t="shared" si="23"/>
        <v>3201.3589999999999</v>
      </c>
      <c r="J73" s="358">
        <f t="shared" si="23"/>
        <v>8607.8220000000001</v>
      </c>
      <c r="K73" s="110">
        <f t="shared" si="23"/>
        <v>6.9158747600295243</v>
      </c>
    </row>
    <row r="74" spans="2:17" s="91" customFormat="1" ht="13.5" x14ac:dyDescent="0.2">
      <c r="B74" s="474"/>
      <c r="C74" s="475"/>
      <c r="D74" s="475"/>
      <c r="E74" s="476"/>
      <c r="F74" s="475"/>
      <c r="G74" s="475"/>
      <c r="H74" s="476"/>
      <c r="I74" s="475"/>
      <c r="J74" s="475"/>
      <c r="K74" s="476"/>
      <c r="L74" s="475"/>
      <c r="M74" s="475"/>
      <c r="N74" s="476"/>
      <c r="O74" s="475"/>
      <c r="P74" s="475"/>
      <c r="Q74" s="476"/>
    </row>
    <row r="75" spans="2:17" s="91" customFormat="1" x14ac:dyDescent="0.2">
      <c r="B75" s="350" t="s">
        <v>115</v>
      </c>
      <c r="C75" s="132" t="s">
        <v>112</v>
      </c>
      <c r="D75" s="134"/>
      <c r="E75" s="133"/>
      <c r="F75" s="132" t="s">
        <v>138</v>
      </c>
      <c r="G75" s="134"/>
      <c r="H75" s="134"/>
    </row>
    <row r="76" spans="2:17" s="91" customFormat="1" x14ac:dyDescent="0.2">
      <c r="B76" s="350" t="s">
        <v>113</v>
      </c>
      <c r="C76" s="130" t="s">
        <v>130</v>
      </c>
      <c r="D76" s="129" t="s">
        <v>110</v>
      </c>
      <c r="E76" s="131"/>
      <c r="F76" s="130" t="s">
        <v>130</v>
      </c>
      <c r="G76" s="129" t="s">
        <v>110</v>
      </c>
      <c r="H76" s="131"/>
    </row>
    <row r="77" spans="2:17" s="91" customFormat="1" ht="15" x14ac:dyDescent="0.2">
      <c r="B77" s="351" t="s">
        <v>114</v>
      </c>
      <c r="C77" s="90" t="s">
        <v>57</v>
      </c>
      <c r="D77" s="90" t="s">
        <v>57</v>
      </c>
      <c r="E77" s="87" t="s">
        <v>12</v>
      </c>
      <c r="F77" s="90" t="s">
        <v>57</v>
      </c>
      <c r="G77" s="90" t="s">
        <v>57</v>
      </c>
      <c r="H77" s="88" t="s">
        <v>12</v>
      </c>
    </row>
    <row r="78" spans="2:17" s="91" customFormat="1" x14ac:dyDescent="0.2">
      <c r="B78" s="359" t="s">
        <v>2</v>
      </c>
      <c r="C78" s="82"/>
      <c r="D78" s="82"/>
      <c r="E78" s="82"/>
      <c r="F78" s="82"/>
      <c r="G78" s="82"/>
      <c r="H78" s="82"/>
    </row>
    <row r="79" spans="2:17" s="91" customFormat="1" ht="13.5" x14ac:dyDescent="0.2">
      <c r="B79" s="353" t="s">
        <v>64</v>
      </c>
      <c r="C79" s="354">
        <f t="shared" ref="C79:C87" si="24">L51</f>
        <v>365.23</v>
      </c>
      <c r="D79" s="354">
        <f t="shared" ref="D79:D87" si="25">M51</f>
        <v>656.22799999999995</v>
      </c>
      <c r="E79" s="108">
        <f t="shared" ref="E79:E87" si="26">N51</f>
        <v>6.9626921160558322</v>
      </c>
      <c r="F79" s="354">
        <f t="shared" ref="F79:F87" si="27">O51</f>
        <v>453.50700000000001</v>
      </c>
      <c r="G79" s="354">
        <f t="shared" ref="G79:G87" si="28">P51</f>
        <v>611.30899999999997</v>
      </c>
      <c r="H79" s="109">
        <f t="shared" ref="H79:H87" si="29">Q51</f>
        <v>7.500524370969714</v>
      </c>
    </row>
    <row r="80" spans="2:17" s="91" customFormat="1" ht="13.5" x14ac:dyDescent="0.2">
      <c r="B80" s="355" t="s">
        <v>65</v>
      </c>
      <c r="C80" s="354">
        <f t="shared" si="24"/>
        <v>192.98599999999999</v>
      </c>
      <c r="D80" s="354">
        <f t="shared" si="25"/>
        <v>382.798</v>
      </c>
      <c r="E80" s="108">
        <f t="shared" si="26"/>
        <v>7.4903492610758731</v>
      </c>
      <c r="F80" s="354">
        <f t="shared" si="27"/>
        <v>198.35400000000001</v>
      </c>
      <c r="G80" s="354">
        <f t="shared" si="28"/>
        <v>352.529</v>
      </c>
      <c r="H80" s="109">
        <f t="shared" si="29"/>
        <v>7.4339975834090719</v>
      </c>
    </row>
    <row r="81" spans="1:17" s="91" customFormat="1" ht="13.5" x14ac:dyDescent="0.2">
      <c r="B81" s="355" t="s">
        <v>66</v>
      </c>
      <c r="C81" s="354">
        <f t="shared" si="24"/>
        <v>232.29400000000001</v>
      </c>
      <c r="D81" s="354">
        <f t="shared" si="25"/>
        <v>511.65600000000001</v>
      </c>
      <c r="E81" s="108">
        <f t="shared" si="26"/>
        <v>7.4862513040650587</v>
      </c>
      <c r="F81" s="354">
        <f t="shared" si="27"/>
        <v>222.995</v>
      </c>
      <c r="G81" s="354">
        <f t="shared" si="28"/>
        <v>451.26900000000001</v>
      </c>
      <c r="H81" s="109">
        <f t="shared" si="29"/>
        <v>7.4125400563960673</v>
      </c>
    </row>
    <row r="82" spans="1:17" s="91" customFormat="1" ht="13.5" x14ac:dyDescent="0.2">
      <c r="B82" s="355" t="s">
        <v>67</v>
      </c>
      <c r="C82" s="354">
        <f t="shared" si="24"/>
        <v>810.78399999999999</v>
      </c>
      <c r="D82" s="354">
        <f t="shared" si="25"/>
        <v>2135.2890000000002</v>
      </c>
      <c r="E82" s="108">
        <f t="shared" si="26"/>
        <v>7.2409884727960385</v>
      </c>
      <c r="F82" s="354">
        <f t="shared" si="27"/>
        <v>737.07600000000002</v>
      </c>
      <c r="G82" s="354">
        <f t="shared" si="28"/>
        <v>1854.4559999999999</v>
      </c>
      <c r="H82" s="109">
        <f t="shared" si="29"/>
        <v>7.1022004258787046</v>
      </c>
    </row>
    <row r="83" spans="1:17" s="91" customFormat="1" ht="13.5" x14ac:dyDescent="0.2">
      <c r="B83" s="355" t="s">
        <v>68</v>
      </c>
      <c r="C83" s="354">
        <f t="shared" si="24"/>
        <v>760.91</v>
      </c>
      <c r="D83" s="354">
        <f t="shared" si="25"/>
        <v>3218.643</v>
      </c>
      <c r="E83" s="108">
        <f t="shared" si="26"/>
        <v>6.7920044684430447</v>
      </c>
      <c r="F83" s="354">
        <f t="shared" si="27"/>
        <v>694.94799999999998</v>
      </c>
      <c r="G83" s="354">
        <f t="shared" si="28"/>
        <v>2609.9899999999998</v>
      </c>
      <c r="H83" s="109">
        <f t="shared" si="29"/>
        <v>6.9826447750236333</v>
      </c>
    </row>
    <row r="84" spans="1:17" s="91" customFormat="1" ht="13.5" x14ac:dyDescent="0.2">
      <c r="B84" s="355" t="s">
        <v>69</v>
      </c>
      <c r="C84" s="354">
        <f t="shared" si="24"/>
        <v>219.05799999999999</v>
      </c>
      <c r="D84" s="354">
        <f t="shared" si="25"/>
        <v>1517.0550000000001</v>
      </c>
      <c r="E84" s="108">
        <f t="shared" si="26"/>
        <v>7.0579406778840763</v>
      </c>
      <c r="F84" s="354">
        <f t="shared" si="27"/>
        <v>197.05199999999999</v>
      </c>
      <c r="G84" s="354">
        <f t="shared" si="28"/>
        <v>1181.1120000000001</v>
      </c>
      <c r="H84" s="109">
        <f t="shared" si="29"/>
        <v>7.6333523371424903</v>
      </c>
    </row>
    <row r="85" spans="1:17" s="91" customFormat="1" ht="13.5" x14ac:dyDescent="0.2">
      <c r="B85" s="355" t="s">
        <v>70</v>
      </c>
      <c r="C85" s="354">
        <f t="shared" si="24"/>
        <v>75.903999999999996</v>
      </c>
      <c r="D85" s="354">
        <f t="shared" si="25"/>
        <v>701.95100000000002</v>
      </c>
      <c r="E85" s="108">
        <f t="shared" si="26"/>
        <v>8.1003785585872627</v>
      </c>
      <c r="F85" s="354">
        <f t="shared" si="27"/>
        <v>66.242999999999995</v>
      </c>
      <c r="G85" s="354">
        <f t="shared" si="28"/>
        <v>539.02099999999996</v>
      </c>
      <c r="H85" s="109">
        <f t="shared" si="29"/>
        <v>8.8281074680126892</v>
      </c>
    </row>
    <row r="86" spans="1:17" s="91" customFormat="1" ht="13.5" x14ac:dyDescent="0.2">
      <c r="B86" s="356" t="s">
        <v>24</v>
      </c>
      <c r="C86" s="354">
        <f t="shared" si="24"/>
        <v>42.323</v>
      </c>
      <c r="D86" s="354">
        <f t="shared" si="25"/>
        <v>485.637</v>
      </c>
      <c r="E86" s="108">
        <f t="shared" si="26"/>
        <v>10.569253697327969</v>
      </c>
      <c r="F86" s="354">
        <f t="shared" si="27"/>
        <v>40.085000000000001</v>
      </c>
      <c r="G86" s="354">
        <f t="shared" si="28"/>
        <v>365.13</v>
      </c>
      <c r="H86" s="109">
        <f t="shared" si="29"/>
        <v>9.2572591319292989</v>
      </c>
    </row>
    <row r="87" spans="1:17" s="91" customFormat="1" ht="13.5" x14ac:dyDescent="0.2">
      <c r="B87" s="357" t="s">
        <v>11</v>
      </c>
      <c r="C87" s="358">
        <f t="shared" si="24"/>
        <v>2699.4850000000001</v>
      </c>
      <c r="D87" s="358">
        <f t="shared" si="25"/>
        <v>9609.2530000000006</v>
      </c>
      <c r="E87" s="110">
        <f t="shared" si="26"/>
        <v>6.3387114759455825</v>
      </c>
      <c r="F87" s="358">
        <f t="shared" si="27"/>
        <v>2610.2539999999999</v>
      </c>
      <c r="G87" s="358">
        <f t="shared" si="28"/>
        <v>7964.8140000000003</v>
      </c>
      <c r="H87" s="111">
        <f t="shared" si="29"/>
        <v>6.4013403814970387</v>
      </c>
    </row>
    <row r="88" spans="1:17" s="91" customFormat="1" x14ac:dyDescent="0.2"/>
    <row r="89" spans="1:17" s="91" customFormat="1" ht="12.75" customHeight="1" x14ac:dyDescent="0.2">
      <c r="A89" s="550" t="s">
        <v>243</v>
      </c>
      <c r="B89" s="350" t="s">
        <v>115</v>
      </c>
      <c r="C89" s="132" t="s">
        <v>136</v>
      </c>
      <c r="D89" s="134"/>
      <c r="E89" s="133"/>
      <c r="F89" s="132" t="s">
        <v>137</v>
      </c>
      <c r="G89" s="134"/>
      <c r="H89" s="133"/>
      <c r="I89" s="132" t="s">
        <v>111</v>
      </c>
      <c r="J89" s="134"/>
      <c r="K89" s="133"/>
      <c r="L89" s="132" t="s">
        <v>112</v>
      </c>
      <c r="M89" s="134"/>
      <c r="N89" s="133"/>
      <c r="O89" s="132" t="s">
        <v>138</v>
      </c>
      <c r="P89" s="134"/>
      <c r="Q89" s="134"/>
    </row>
    <row r="90" spans="1:17" s="91" customFormat="1" x14ac:dyDescent="0.2">
      <c r="A90" s="550"/>
      <c r="B90" s="350" t="s">
        <v>113</v>
      </c>
      <c r="C90" s="89" t="s">
        <v>25</v>
      </c>
      <c r="D90" s="128" t="s">
        <v>110</v>
      </c>
      <c r="E90" s="128"/>
      <c r="F90" s="130" t="s">
        <v>25</v>
      </c>
      <c r="G90" s="128" t="s">
        <v>110</v>
      </c>
      <c r="H90" s="128"/>
      <c r="I90" s="130" t="s">
        <v>25</v>
      </c>
      <c r="J90" s="128" t="s">
        <v>110</v>
      </c>
      <c r="K90" s="128"/>
      <c r="L90" s="130" t="s">
        <v>25</v>
      </c>
      <c r="M90" s="128" t="s">
        <v>110</v>
      </c>
      <c r="N90" s="128"/>
      <c r="O90" s="130" t="s">
        <v>25</v>
      </c>
      <c r="P90" s="128" t="s">
        <v>110</v>
      </c>
      <c r="Q90" s="128"/>
    </row>
    <row r="91" spans="1:17" s="91" customFormat="1" ht="15" x14ac:dyDescent="0.2">
      <c r="A91" s="550"/>
      <c r="B91" s="351" t="s">
        <v>114</v>
      </c>
      <c r="C91" s="90" t="s">
        <v>57</v>
      </c>
      <c r="D91" s="90" t="s">
        <v>57</v>
      </c>
      <c r="E91" s="87" t="s">
        <v>12</v>
      </c>
      <c r="F91" s="90" t="s">
        <v>57</v>
      </c>
      <c r="G91" s="90" t="s">
        <v>57</v>
      </c>
      <c r="H91" s="87" t="s">
        <v>12</v>
      </c>
      <c r="I91" s="90" t="s">
        <v>57</v>
      </c>
      <c r="J91" s="90" t="s">
        <v>57</v>
      </c>
      <c r="K91" s="87" t="s">
        <v>12</v>
      </c>
      <c r="L91" s="90" t="s">
        <v>57</v>
      </c>
      <c r="M91" s="90" t="s">
        <v>57</v>
      </c>
      <c r="N91" s="87" t="s">
        <v>12</v>
      </c>
      <c r="O91" s="90" t="s">
        <v>57</v>
      </c>
      <c r="P91" s="90" t="s">
        <v>57</v>
      </c>
      <c r="Q91" s="88" t="s">
        <v>12</v>
      </c>
    </row>
    <row r="92" spans="1:17" s="91" customFormat="1" x14ac:dyDescent="0.2">
      <c r="A92" s="550"/>
      <c r="B92" s="360" t="s">
        <v>3</v>
      </c>
      <c r="C92" s="83"/>
      <c r="D92" s="83"/>
      <c r="E92" s="83"/>
      <c r="F92" s="83"/>
      <c r="G92" s="83"/>
      <c r="H92" s="83"/>
      <c r="I92" s="83"/>
      <c r="J92" s="83"/>
      <c r="K92" s="83"/>
      <c r="L92" s="83"/>
      <c r="M92" s="83"/>
      <c r="N92" s="83"/>
      <c r="O92" s="83"/>
      <c r="P92" s="83"/>
      <c r="Q92" s="83"/>
    </row>
    <row r="93" spans="1:17" s="91" customFormat="1" ht="13.5" x14ac:dyDescent="0.2">
      <c r="A93" s="550"/>
      <c r="B93" s="353" t="s">
        <v>64</v>
      </c>
      <c r="C93" s="354">
        <f>'data input'!C110</f>
        <v>207.99700000000001</v>
      </c>
      <c r="D93" s="354">
        <f>'data input'!C183</f>
        <v>54.902000000000001</v>
      </c>
      <c r="E93" s="108">
        <f>'data input'!D183</f>
        <v>23.769999999999996</v>
      </c>
      <c r="F93" s="354">
        <f>'data input'!D110</f>
        <v>155.94200000000001</v>
      </c>
      <c r="G93" s="354">
        <f>'data input'!E183</f>
        <v>48.79</v>
      </c>
      <c r="H93" s="108">
        <f>'data input'!F183</f>
        <v>27.24</v>
      </c>
      <c r="I93" s="354">
        <f>'data input'!E110</f>
        <v>119.247</v>
      </c>
      <c r="J93" s="354">
        <f>'data input'!G183</f>
        <v>41.911999999999999</v>
      </c>
      <c r="K93" s="108">
        <f>'data input'!H183</f>
        <v>16.66</v>
      </c>
      <c r="L93" s="354">
        <f>'data input'!F110</f>
        <v>122.458</v>
      </c>
      <c r="M93" s="354">
        <f>'data input'!I183</f>
        <v>68.471000000000004</v>
      </c>
      <c r="N93" s="108">
        <f>'data input'!J183</f>
        <v>19.260000000000002</v>
      </c>
      <c r="O93" s="354">
        <f>'data input'!G110</f>
        <v>81.713999999999999</v>
      </c>
      <c r="P93" s="354">
        <f>'data input'!K183</f>
        <v>60.627000000000002</v>
      </c>
      <c r="Q93" s="108">
        <f>'data input'!L183</f>
        <v>21.31</v>
      </c>
    </row>
    <row r="94" spans="1:17" s="91" customFormat="1" ht="13.5" x14ac:dyDescent="0.2">
      <c r="A94" s="550"/>
      <c r="B94" s="355" t="s">
        <v>65</v>
      </c>
      <c r="C94" s="354">
        <f>'data input'!C111</f>
        <v>94.301000000000002</v>
      </c>
      <c r="D94" s="354">
        <f>'data input'!C184</f>
        <v>33.104999999999997</v>
      </c>
      <c r="E94" s="108">
        <f>'data input'!D184</f>
        <v>25.29</v>
      </c>
      <c r="F94" s="354">
        <f>'data input'!D111</f>
        <v>74.646000000000001</v>
      </c>
      <c r="G94" s="354">
        <f>'data input'!E184</f>
        <v>28.495000000000001</v>
      </c>
      <c r="H94" s="108">
        <f>'data input'!F184</f>
        <v>30.71</v>
      </c>
      <c r="I94" s="354">
        <f>'data input'!E111</f>
        <v>57.78</v>
      </c>
      <c r="J94" s="354">
        <f>'data input'!G184</f>
        <v>25.890999999999998</v>
      </c>
      <c r="K94" s="108">
        <f>'data input'!H184</f>
        <v>18.260000000000002</v>
      </c>
      <c r="L94" s="354">
        <f>'data input'!F111</f>
        <v>58.325000000000003</v>
      </c>
      <c r="M94" s="354">
        <f>'data input'!I184</f>
        <v>39.232999999999997</v>
      </c>
      <c r="N94" s="108">
        <f>'data input'!J184</f>
        <v>20.96</v>
      </c>
      <c r="O94" s="354">
        <f>'data input'!G111</f>
        <v>30.852</v>
      </c>
      <c r="P94" s="354">
        <f>'data input'!K184</f>
        <v>30.867000000000001</v>
      </c>
      <c r="Q94" s="108">
        <f>'data input'!L184</f>
        <v>23.939999999999998</v>
      </c>
    </row>
    <row r="95" spans="1:17" s="91" customFormat="1" ht="13.5" x14ac:dyDescent="0.2">
      <c r="A95" s="550"/>
      <c r="B95" s="355" t="s">
        <v>66</v>
      </c>
      <c r="C95" s="354">
        <f>'data input'!C112</f>
        <v>103.274</v>
      </c>
      <c r="D95" s="354">
        <f>'data input'!C185</f>
        <v>42.509</v>
      </c>
      <c r="E95" s="108">
        <f>'data input'!D185</f>
        <v>24.28</v>
      </c>
      <c r="F95" s="354">
        <f>'data input'!D112</f>
        <v>84.281999999999996</v>
      </c>
      <c r="G95" s="354">
        <f>'data input'!E185</f>
        <v>37.506999999999998</v>
      </c>
      <c r="H95" s="108">
        <f>'data input'!F185</f>
        <v>29.669999999999998</v>
      </c>
      <c r="I95" s="354">
        <f>'data input'!E112</f>
        <v>67.924999999999997</v>
      </c>
      <c r="J95" s="354">
        <f>'data input'!G185</f>
        <v>34.796999999999997</v>
      </c>
      <c r="K95" s="108">
        <f>'data input'!H185</f>
        <v>19.079999999999998</v>
      </c>
      <c r="L95" s="354">
        <f>'data input'!F112</f>
        <v>69.364999999999995</v>
      </c>
      <c r="M95" s="354">
        <f>'data input'!I185</f>
        <v>49.828000000000003</v>
      </c>
      <c r="N95" s="108">
        <f>'data input'!J185</f>
        <v>20.61</v>
      </c>
      <c r="O95" s="354">
        <f>'data input'!G112</f>
        <v>33.750999999999998</v>
      </c>
      <c r="P95" s="354">
        <f>'data input'!K185</f>
        <v>37.401000000000003</v>
      </c>
      <c r="Q95" s="108">
        <f>'data input'!L185</f>
        <v>24.07</v>
      </c>
    </row>
    <row r="96" spans="1:17" s="91" customFormat="1" ht="13.5" x14ac:dyDescent="0.2">
      <c r="A96" s="550"/>
      <c r="B96" s="355" t="s">
        <v>67</v>
      </c>
      <c r="C96" s="354">
        <f>'data input'!C113</f>
        <v>327.25200000000001</v>
      </c>
      <c r="D96" s="354">
        <f>'data input'!C186</f>
        <v>173.17500000000001</v>
      </c>
      <c r="E96" s="108">
        <f>'data input'!D186</f>
        <v>19</v>
      </c>
      <c r="F96" s="354">
        <f>'data input'!D113</f>
        <v>268.74599999999998</v>
      </c>
      <c r="G96" s="354">
        <f>'data input'!E186</f>
        <v>151.84899999999999</v>
      </c>
      <c r="H96" s="108">
        <f>'data input'!F186</f>
        <v>23.63</v>
      </c>
      <c r="I96" s="354">
        <f>'data input'!E113</f>
        <v>226.00800000000001</v>
      </c>
      <c r="J96" s="354">
        <f>'data input'!G186</f>
        <v>164.994</v>
      </c>
      <c r="K96" s="108">
        <f>'data input'!H186</f>
        <v>18.649999999999999</v>
      </c>
      <c r="L96" s="354">
        <f>'data input'!F113</f>
        <v>241.68600000000001</v>
      </c>
      <c r="M96" s="354">
        <f>'data input'!I186</f>
        <v>200.79400000000001</v>
      </c>
      <c r="N96" s="108">
        <f>'data input'!J186</f>
        <v>19.88</v>
      </c>
      <c r="O96" s="354">
        <f>'data input'!G113</f>
        <v>115.044</v>
      </c>
      <c r="P96" s="354">
        <f>'data input'!K186</f>
        <v>155.16399999999999</v>
      </c>
      <c r="Q96" s="108">
        <f>'data input'!L186</f>
        <v>22.38</v>
      </c>
    </row>
    <row r="97" spans="1:17" s="91" customFormat="1" ht="13.5" x14ac:dyDescent="0.2">
      <c r="A97" s="550"/>
      <c r="B97" s="355" t="s">
        <v>68</v>
      </c>
      <c r="C97" s="354">
        <f>'data input'!C114</f>
        <v>335.83300000000003</v>
      </c>
      <c r="D97" s="354">
        <f>'data input'!C187</f>
        <v>246.52799999999999</v>
      </c>
      <c r="E97" s="108">
        <f>'data input'!D187</f>
        <v>16.190000000000001</v>
      </c>
      <c r="F97" s="354">
        <f>'data input'!D114</f>
        <v>266.03800000000001</v>
      </c>
      <c r="G97" s="354">
        <f>'data input'!E187</f>
        <v>202.93899999999999</v>
      </c>
      <c r="H97" s="108">
        <f>'data input'!F187</f>
        <v>16.170000000000005</v>
      </c>
      <c r="I97" s="354">
        <f>'data input'!E114</f>
        <v>207.791</v>
      </c>
      <c r="J97" s="354">
        <f>'data input'!G187</f>
        <v>268.74700000000001</v>
      </c>
      <c r="K97" s="108">
        <f>'data input'!H187</f>
        <v>16</v>
      </c>
      <c r="L97" s="354">
        <f>'data input'!F114</f>
        <v>213.64099999999999</v>
      </c>
      <c r="M97" s="354">
        <f>'data input'!I187</f>
        <v>277.37</v>
      </c>
      <c r="N97" s="108">
        <f>'data input'!J187</f>
        <v>16.239999999999995</v>
      </c>
      <c r="O97" s="354">
        <f>'data input'!G114</f>
        <v>120.52200000000001</v>
      </c>
      <c r="P97" s="354">
        <f>'data input'!K187</f>
        <v>242.53899999999999</v>
      </c>
      <c r="Q97" s="108">
        <f>'data input'!L187</f>
        <v>16.309999999999999</v>
      </c>
    </row>
    <row r="98" spans="1:17" s="91" customFormat="1" ht="13.5" x14ac:dyDescent="0.2">
      <c r="A98" s="550"/>
      <c r="B98" s="355" t="s">
        <v>69</v>
      </c>
      <c r="C98" s="354">
        <f>'data input'!C115</f>
        <v>128.90899999999999</v>
      </c>
      <c r="D98" s="354">
        <f>'data input'!C188</f>
        <v>134.459</v>
      </c>
      <c r="E98" s="108">
        <f>'data input'!D188</f>
        <v>19.36</v>
      </c>
      <c r="F98" s="354">
        <f>'data input'!D115</f>
        <v>97.248000000000005</v>
      </c>
      <c r="G98" s="354">
        <f>'data input'!E188</f>
        <v>102.538</v>
      </c>
      <c r="H98" s="108">
        <f>'data input'!F188</f>
        <v>15.819999999999999</v>
      </c>
      <c r="I98" s="354">
        <f>'data input'!E115</f>
        <v>70.307000000000002</v>
      </c>
      <c r="J98" s="354">
        <f>'data input'!G188</f>
        <v>128.29599999999999</v>
      </c>
      <c r="K98" s="108">
        <f>'data input'!H188</f>
        <v>15.4</v>
      </c>
      <c r="L98" s="354">
        <f>'data input'!F115</f>
        <v>62.478000000000002</v>
      </c>
      <c r="M98" s="354">
        <f>'data input'!I188</f>
        <v>126.932</v>
      </c>
      <c r="N98" s="108">
        <f>'data input'!J188</f>
        <v>13.92</v>
      </c>
      <c r="O98" s="354">
        <f>'data input'!G115</f>
        <v>40.911999999999999</v>
      </c>
      <c r="P98" s="354">
        <f>'data input'!K188</f>
        <v>127.684</v>
      </c>
      <c r="Q98" s="108">
        <f>'data input'!L188</f>
        <v>15.72</v>
      </c>
    </row>
    <row r="99" spans="1:17" s="91" customFormat="1" ht="13.5" x14ac:dyDescent="0.2">
      <c r="A99" s="550"/>
      <c r="B99" s="355" t="s">
        <v>70</v>
      </c>
      <c r="C99" s="354">
        <f>'data input'!C116</f>
        <v>54.113999999999997</v>
      </c>
      <c r="D99" s="354">
        <f>'data input'!C189</f>
        <v>71.257999999999996</v>
      </c>
      <c r="E99" s="108">
        <f>'data input'!D189</f>
        <v>22.25</v>
      </c>
      <c r="F99" s="354">
        <f>'data input'!D116</f>
        <v>41.231000000000002</v>
      </c>
      <c r="G99" s="354">
        <f>'data input'!E189</f>
        <v>51.796999999999997</v>
      </c>
      <c r="H99" s="108">
        <f>'data input'!F189</f>
        <v>17.46</v>
      </c>
      <c r="I99" s="354">
        <f>'data input'!E116</f>
        <v>29.602</v>
      </c>
      <c r="J99" s="354">
        <f>'data input'!G189</f>
        <v>62.73</v>
      </c>
      <c r="K99" s="108">
        <f>'data input'!H189</f>
        <v>16.87</v>
      </c>
      <c r="L99" s="354">
        <f>'data input'!F116</f>
        <v>25.192</v>
      </c>
      <c r="M99" s="354">
        <f>'data input'!I189</f>
        <v>58.603999999999999</v>
      </c>
      <c r="N99" s="108">
        <f>'data input'!J189</f>
        <v>14.77</v>
      </c>
      <c r="O99" s="354">
        <f>'data input'!G116</f>
        <v>16.541</v>
      </c>
      <c r="P99" s="354">
        <f>'data input'!K189</f>
        <v>62.658000000000001</v>
      </c>
      <c r="Q99" s="108">
        <f>'data input'!L189</f>
        <v>18.600000000000001</v>
      </c>
    </row>
    <row r="100" spans="1:17" s="91" customFormat="1" ht="13.5" x14ac:dyDescent="0.2">
      <c r="A100" s="550"/>
      <c r="B100" s="356" t="s">
        <v>24</v>
      </c>
      <c r="C100" s="354">
        <f>'data input'!C117</f>
        <v>32.710999999999999</v>
      </c>
      <c r="D100" s="354">
        <f>'data input'!C190</f>
        <v>87.177000000000007</v>
      </c>
      <c r="E100" s="108">
        <f>'data input'!D190</f>
        <v>25.889999999999997</v>
      </c>
      <c r="F100" s="354">
        <f>'data input'!D117</f>
        <v>28.81</v>
      </c>
      <c r="G100" s="354">
        <f>'data input'!E190</f>
        <v>58.938000000000002</v>
      </c>
      <c r="H100" s="108">
        <f>'data input'!F190</f>
        <v>24.96</v>
      </c>
      <c r="I100" s="354">
        <f>'data input'!E117</f>
        <v>19.888000000000002</v>
      </c>
      <c r="J100" s="354">
        <f>'data input'!G190</f>
        <v>46.036999999999999</v>
      </c>
      <c r="K100" s="108">
        <f>'data input'!H190</f>
        <v>18.579999999999998</v>
      </c>
      <c r="L100" s="354">
        <f>'data input'!F117</f>
        <v>22.361000000000001</v>
      </c>
      <c r="M100" s="354">
        <f>'data input'!I190</f>
        <v>48.856000000000002</v>
      </c>
      <c r="N100" s="108">
        <f>'data input'!J190</f>
        <v>17.43</v>
      </c>
      <c r="O100" s="354">
        <f>'data input'!G117</f>
        <v>18.077999999999999</v>
      </c>
      <c r="P100" s="354">
        <f>'data input'!K190</f>
        <v>73.381</v>
      </c>
      <c r="Q100" s="108">
        <f>'data input'!L190</f>
        <v>21.9</v>
      </c>
    </row>
    <row r="101" spans="1:17" s="91" customFormat="1" ht="13.5" x14ac:dyDescent="0.2">
      <c r="A101" s="550"/>
      <c r="B101" s="357" t="s">
        <v>11</v>
      </c>
      <c r="C101" s="358">
        <f>'data input'!C118</f>
        <v>1284.393</v>
      </c>
      <c r="D101" s="358">
        <f>'data input'!C191</f>
        <v>843.11199999999997</v>
      </c>
      <c r="E101" s="110">
        <f>'data input'!D191</f>
        <v>15.43</v>
      </c>
      <c r="F101" s="358">
        <f>'data input'!D118</f>
        <v>1016.942</v>
      </c>
      <c r="G101" s="358">
        <f>'data input'!E191</f>
        <v>682.85199999999998</v>
      </c>
      <c r="H101" s="110">
        <f>'data input'!F191</f>
        <v>15.779999999999998</v>
      </c>
      <c r="I101" s="358">
        <f>'data input'!E118</f>
        <v>798.54600000000005</v>
      </c>
      <c r="J101" s="358">
        <f>'data input'!G191</f>
        <v>773.40200000000004</v>
      </c>
      <c r="K101" s="110">
        <f>'data input'!H191</f>
        <v>15.050000000000002</v>
      </c>
      <c r="L101" s="358">
        <f>'data input'!F118</f>
        <v>815.50400000000002</v>
      </c>
      <c r="M101" s="358">
        <f>'data input'!I191</f>
        <v>870.09</v>
      </c>
      <c r="N101" s="110">
        <f>'data input'!J191</f>
        <v>15.06</v>
      </c>
      <c r="O101" s="358">
        <f>'data input'!G118</f>
        <v>457.40800000000002</v>
      </c>
      <c r="P101" s="358">
        <f>'data input'!K191</f>
        <v>790.32299999999998</v>
      </c>
      <c r="Q101" s="111">
        <f>'data input'!L191</f>
        <v>15.430000000000001</v>
      </c>
    </row>
    <row r="102" spans="1:17" s="91" customFormat="1" ht="13.5" x14ac:dyDescent="0.2">
      <c r="B102" s="474"/>
      <c r="C102" s="475"/>
      <c r="D102" s="475"/>
      <c r="E102" s="476"/>
      <c r="F102" s="475"/>
      <c r="G102" s="475"/>
      <c r="H102" s="476"/>
      <c r="I102" s="475"/>
      <c r="J102" s="475"/>
      <c r="K102" s="476"/>
      <c r="L102" s="475"/>
      <c r="M102" s="475"/>
      <c r="N102" s="476"/>
      <c r="O102" s="475"/>
      <c r="P102" s="475"/>
      <c r="Q102" s="476"/>
    </row>
    <row r="103" spans="1:17" s="91" customFormat="1" x14ac:dyDescent="0.2">
      <c r="B103" s="350" t="s">
        <v>115</v>
      </c>
      <c r="C103" s="132" t="s">
        <v>136</v>
      </c>
      <c r="D103" s="134"/>
      <c r="E103" s="133"/>
      <c r="F103" s="132" t="s">
        <v>137</v>
      </c>
      <c r="G103" s="134"/>
      <c r="H103" s="133"/>
      <c r="I103" s="132" t="s">
        <v>111</v>
      </c>
      <c r="J103" s="134"/>
      <c r="K103" s="133"/>
    </row>
    <row r="104" spans="1:17" s="91" customFormat="1" x14ac:dyDescent="0.2">
      <c r="B104" s="350" t="s">
        <v>113</v>
      </c>
      <c r="C104" s="89" t="s">
        <v>25</v>
      </c>
      <c r="D104" s="128" t="s">
        <v>110</v>
      </c>
      <c r="E104" s="128"/>
      <c r="F104" s="130" t="s">
        <v>25</v>
      </c>
      <c r="G104" s="128" t="s">
        <v>110</v>
      </c>
      <c r="H104" s="128"/>
      <c r="I104" s="130" t="s">
        <v>25</v>
      </c>
      <c r="J104" s="128" t="s">
        <v>110</v>
      </c>
      <c r="K104" s="128"/>
    </row>
    <row r="105" spans="1:17" s="91" customFormat="1" ht="15" x14ac:dyDescent="0.2">
      <c r="B105" s="351" t="s">
        <v>114</v>
      </c>
      <c r="C105" s="90" t="s">
        <v>57</v>
      </c>
      <c r="D105" s="90" t="s">
        <v>57</v>
      </c>
      <c r="E105" s="87" t="s">
        <v>12</v>
      </c>
      <c r="F105" s="90" t="s">
        <v>57</v>
      </c>
      <c r="G105" s="90" t="s">
        <v>57</v>
      </c>
      <c r="H105" s="87" t="s">
        <v>12</v>
      </c>
      <c r="I105" s="90" t="s">
        <v>57</v>
      </c>
      <c r="J105" s="90" t="s">
        <v>57</v>
      </c>
      <c r="K105" s="87" t="s">
        <v>12</v>
      </c>
    </row>
    <row r="106" spans="1:17" s="91" customFormat="1" x14ac:dyDescent="0.2">
      <c r="B106" s="360" t="s">
        <v>3</v>
      </c>
      <c r="C106" s="83"/>
      <c r="D106" s="83"/>
      <c r="E106" s="83"/>
      <c r="F106" s="83"/>
      <c r="G106" s="83"/>
      <c r="H106" s="83"/>
      <c r="I106" s="83"/>
      <c r="J106" s="83"/>
      <c r="K106" s="83"/>
    </row>
    <row r="107" spans="1:17" s="91" customFormat="1" ht="13.5" x14ac:dyDescent="0.2">
      <c r="B107" s="353" t="s">
        <v>64</v>
      </c>
      <c r="C107" s="354">
        <f t="shared" ref="C107:K107" si="30">C93</f>
        <v>207.99700000000001</v>
      </c>
      <c r="D107" s="354">
        <f t="shared" si="30"/>
        <v>54.902000000000001</v>
      </c>
      <c r="E107" s="108">
        <f t="shared" si="30"/>
        <v>23.769999999999996</v>
      </c>
      <c r="F107" s="354">
        <f t="shared" si="30"/>
        <v>155.94200000000001</v>
      </c>
      <c r="G107" s="354">
        <f t="shared" si="30"/>
        <v>48.79</v>
      </c>
      <c r="H107" s="108">
        <f t="shared" si="30"/>
        <v>27.24</v>
      </c>
      <c r="I107" s="354">
        <f t="shared" si="30"/>
        <v>119.247</v>
      </c>
      <c r="J107" s="354">
        <f t="shared" si="30"/>
        <v>41.911999999999999</v>
      </c>
      <c r="K107" s="108">
        <f t="shared" si="30"/>
        <v>16.66</v>
      </c>
    </row>
    <row r="108" spans="1:17" s="91" customFormat="1" ht="13.5" x14ac:dyDescent="0.2">
      <c r="B108" s="355" t="s">
        <v>65</v>
      </c>
      <c r="C108" s="354">
        <f t="shared" ref="C108:K108" si="31">C94</f>
        <v>94.301000000000002</v>
      </c>
      <c r="D108" s="354">
        <f t="shared" si="31"/>
        <v>33.104999999999997</v>
      </c>
      <c r="E108" s="108">
        <f t="shared" si="31"/>
        <v>25.29</v>
      </c>
      <c r="F108" s="354">
        <f t="shared" si="31"/>
        <v>74.646000000000001</v>
      </c>
      <c r="G108" s="354">
        <f t="shared" si="31"/>
        <v>28.495000000000001</v>
      </c>
      <c r="H108" s="108">
        <f t="shared" si="31"/>
        <v>30.71</v>
      </c>
      <c r="I108" s="354">
        <f t="shared" si="31"/>
        <v>57.78</v>
      </c>
      <c r="J108" s="354">
        <f t="shared" si="31"/>
        <v>25.890999999999998</v>
      </c>
      <c r="K108" s="108">
        <f t="shared" si="31"/>
        <v>18.260000000000002</v>
      </c>
    </row>
    <row r="109" spans="1:17" s="91" customFormat="1" ht="13.5" x14ac:dyDescent="0.2">
      <c r="B109" s="355" t="s">
        <v>66</v>
      </c>
      <c r="C109" s="354">
        <f t="shared" ref="C109:K109" si="32">C95</f>
        <v>103.274</v>
      </c>
      <c r="D109" s="354">
        <f t="shared" si="32"/>
        <v>42.509</v>
      </c>
      <c r="E109" s="108">
        <f t="shared" si="32"/>
        <v>24.28</v>
      </c>
      <c r="F109" s="354">
        <f t="shared" si="32"/>
        <v>84.281999999999996</v>
      </c>
      <c r="G109" s="354">
        <f t="shared" si="32"/>
        <v>37.506999999999998</v>
      </c>
      <c r="H109" s="108">
        <f t="shared" si="32"/>
        <v>29.669999999999998</v>
      </c>
      <c r="I109" s="354">
        <f t="shared" si="32"/>
        <v>67.924999999999997</v>
      </c>
      <c r="J109" s="354">
        <f t="shared" si="32"/>
        <v>34.796999999999997</v>
      </c>
      <c r="K109" s="108">
        <f t="shared" si="32"/>
        <v>19.079999999999998</v>
      </c>
    </row>
    <row r="110" spans="1:17" s="91" customFormat="1" ht="13.5" x14ac:dyDescent="0.2">
      <c r="B110" s="355" t="s">
        <v>67</v>
      </c>
      <c r="C110" s="354">
        <f t="shared" ref="C110:K110" si="33">C96</f>
        <v>327.25200000000001</v>
      </c>
      <c r="D110" s="354">
        <f t="shared" si="33"/>
        <v>173.17500000000001</v>
      </c>
      <c r="E110" s="108">
        <f t="shared" si="33"/>
        <v>19</v>
      </c>
      <c r="F110" s="354">
        <f t="shared" si="33"/>
        <v>268.74599999999998</v>
      </c>
      <c r="G110" s="354">
        <f t="shared" si="33"/>
        <v>151.84899999999999</v>
      </c>
      <c r="H110" s="108">
        <f t="shared" si="33"/>
        <v>23.63</v>
      </c>
      <c r="I110" s="354">
        <f t="shared" si="33"/>
        <v>226.00800000000001</v>
      </c>
      <c r="J110" s="354">
        <f t="shared" si="33"/>
        <v>164.994</v>
      </c>
      <c r="K110" s="108">
        <f t="shared" si="33"/>
        <v>18.649999999999999</v>
      </c>
    </row>
    <row r="111" spans="1:17" s="91" customFormat="1" ht="13.5" x14ac:dyDescent="0.2">
      <c r="B111" s="355" t="s">
        <v>68</v>
      </c>
      <c r="C111" s="354">
        <f t="shared" ref="C111:K111" si="34">C97</f>
        <v>335.83300000000003</v>
      </c>
      <c r="D111" s="354">
        <f t="shared" si="34"/>
        <v>246.52799999999999</v>
      </c>
      <c r="E111" s="108">
        <f t="shared" si="34"/>
        <v>16.190000000000001</v>
      </c>
      <c r="F111" s="354">
        <f t="shared" si="34"/>
        <v>266.03800000000001</v>
      </c>
      <c r="G111" s="354">
        <f t="shared" si="34"/>
        <v>202.93899999999999</v>
      </c>
      <c r="H111" s="108">
        <f t="shared" si="34"/>
        <v>16.170000000000005</v>
      </c>
      <c r="I111" s="354">
        <f t="shared" si="34"/>
        <v>207.791</v>
      </c>
      <c r="J111" s="354">
        <f t="shared" si="34"/>
        <v>268.74700000000001</v>
      </c>
      <c r="K111" s="108">
        <f t="shared" si="34"/>
        <v>16</v>
      </c>
    </row>
    <row r="112" spans="1:17" s="91" customFormat="1" ht="13.5" x14ac:dyDescent="0.2">
      <c r="B112" s="355" t="s">
        <v>69</v>
      </c>
      <c r="C112" s="354">
        <f t="shared" ref="C112:K112" si="35">C98</f>
        <v>128.90899999999999</v>
      </c>
      <c r="D112" s="354">
        <f t="shared" si="35"/>
        <v>134.459</v>
      </c>
      <c r="E112" s="108">
        <f t="shared" si="35"/>
        <v>19.36</v>
      </c>
      <c r="F112" s="354">
        <f t="shared" si="35"/>
        <v>97.248000000000005</v>
      </c>
      <c r="G112" s="354">
        <f t="shared" si="35"/>
        <v>102.538</v>
      </c>
      <c r="H112" s="108">
        <f t="shared" si="35"/>
        <v>15.819999999999999</v>
      </c>
      <c r="I112" s="354">
        <f t="shared" si="35"/>
        <v>70.307000000000002</v>
      </c>
      <c r="J112" s="354">
        <f t="shared" si="35"/>
        <v>128.29599999999999</v>
      </c>
      <c r="K112" s="108">
        <f t="shared" si="35"/>
        <v>15.4</v>
      </c>
    </row>
    <row r="113" spans="2:17" s="91" customFormat="1" ht="13.5" x14ac:dyDescent="0.2">
      <c r="B113" s="355" t="s">
        <v>70</v>
      </c>
      <c r="C113" s="354">
        <f t="shared" ref="C113:K113" si="36">C99</f>
        <v>54.113999999999997</v>
      </c>
      <c r="D113" s="354">
        <f t="shared" si="36"/>
        <v>71.257999999999996</v>
      </c>
      <c r="E113" s="108">
        <f t="shared" si="36"/>
        <v>22.25</v>
      </c>
      <c r="F113" s="354">
        <f t="shared" si="36"/>
        <v>41.231000000000002</v>
      </c>
      <c r="G113" s="354">
        <f t="shared" si="36"/>
        <v>51.796999999999997</v>
      </c>
      <c r="H113" s="108">
        <f t="shared" si="36"/>
        <v>17.46</v>
      </c>
      <c r="I113" s="354">
        <f t="shared" si="36"/>
        <v>29.602</v>
      </c>
      <c r="J113" s="354">
        <f t="shared" si="36"/>
        <v>62.73</v>
      </c>
      <c r="K113" s="108">
        <f t="shared" si="36"/>
        <v>16.87</v>
      </c>
    </row>
    <row r="114" spans="2:17" s="91" customFormat="1" ht="13.5" x14ac:dyDescent="0.2">
      <c r="B114" s="356" t="s">
        <v>24</v>
      </c>
      <c r="C114" s="354">
        <f t="shared" ref="C114:K114" si="37">C100</f>
        <v>32.710999999999999</v>
      </c>
      <c r="D114" s="354">
        <f t="shared" si="37"/>
        <v>87.177000000000007</v>
      </c>
      <c r="E114" s="108">
        <f t="shared" si="37"/>
        <v>25.889999999999997</v>
      </c>
      <c r="F114" s="354">
        <f t="shared" si="37"/>
        <v>28.81</v>
      </c>
      <c r="G114" s="354">
        <f t="shared" si="37"/>
        <v>58.938000000000002</v>
      </c>
      <c r="H114" s="108">
        <f t="shared" si="37"/>
        <v>24.96</v>
      </c>
      <c r="I114" s="354">
        <f t="shared" si="37"/>
        <v>19.888000000000002</v>
      </c>
      <c r="J114" s="354">
        <f t="shared" si="37"/>
        <v>46.036999999999999</v>
      </c>
      <c r="K114" s="108">
        <f t="shared" si="37"/>
        <v>18.579999999999998</v>
      </c>
    </row>
    <row r="115" spans="2:17" s="91" customFormat="1" ht="13.5" x14ac:dyDescent="0.2">
      <c r="B115" s="357" t="s">
        <v>11</v>
      </c>
      <c r="C115" s="358">
        <f t="shared" ref="C115:K115" si="38">C101</f>
        <v>1284.393</v>
      </c>
      <c r="D115" s="358">
        <f t="shared" si="38"/>
        <v>843.11199999999997</v>
      </c>
      <c r="E115" s="110">
        <f t="shared" si="38"/>
        <v>15.43</v>
      </c>
      <c r="F115" s="358">
        <f t="shared" si="38"/>
        <v>1016.942</v>
      </c>
      <c r="G115" s="358">
        <f t="shared" si="38"/>
        <v>682.85199999999998</v>
      </c>
      <c r="H115" s="110">
        <f t="shared" si="38"/>
        <v>15.779999999999998</v>
      </c>
      <c r="I115" s="358">
        <f t="shared" si="38"/>
        <v>798.54600000000005</v>
      </c>
      <c r="J115" s="358">
        <f t="shared" si="38"/>
        <v>773.40200000000004</v>
      </c>
      <c r="K115" s="110">
        <f t="shared" si="38"/>
        <v>15.050000000000002</v>
      </c>
    </row>
    <row r="116" spans="2:17" s="91" customFormat="1" ht="13.5" x14ac:dyDescent="0.2">
      <c r="B116" s="474"/>
      <c r="C116" s="475"/>
      <c r="D116" s="475"/>
      <c r="E116" s="476"/>
      <c r="F116" s="475"/>
      <c r="G116" s="475"/>
      <c r="H116" s="476"/>
      <c r="I116" s="475"/>
      <c r="J116" s="475"/>
      <c r="K116" s="476"/>
      <c r="L116" s="475"/>
      <c r="M116" s="475"/>
      <c r="N116" s="476"/>
      <c r="O116" s="475"/>
      <c r="P116" s="475"/>
      <c r="Q116" s="476"/>
    </row>
    <row r="117" spans="2:17" s="91" customFormat="1" x14ac:dyDescent="0.2">
      <c r="B117" s="350" t="s">
        <v>115</v>
      </c>
      <c r="C117" s="132" t="s">
        <v>112</v>
      </c>
      <c r="D117" s="134"/>
      <c r="E117" s="133"/>
      <c r="F117" s="132" t="s">
        <v>138</v>
      </c>
      <c r="G117" s="134"/>
      <c r="H117" s="134"/>
    </row>
    <row r="118" spans="2:17" s="91" customFormat="1" x14ac:dyDescent="0.2">
      <c r="B118" s="350" t="s">
        <v>113</v>
      </c>
      <c r="C118" s="130" t="s">
        <v>25</v>
      </c>
      <c r="D118" s="128" t="s">
        <v>110</v>
      </c>
      <c r="E118" s="128"/>
      <c r="F118" s="130" t="s">
        <v>25</v>
      </c>
      <c r="G118" s="128" t="s">
        <v>110</v>
      </c>
      <c r="H118" s="128"/>
    </row>
    <row r="119" spans="2:17" s="91" customFormat="1" ht="15" x14ac:dyDescent="0.2">
      <c r="B119" s="351" t="s">
        <v>114</v>
      </c>
      <c r="C119" s="90" t="s">
        <v>57</v>
      </c>
      <c r="D119" s="90" t="s">
        <v>57</v>
      </c>
      <c r="E119" s="87" t="s">
        <v>12</v>
      </c>
      <c r="F119" s="90" t="s">
        <v>57</v>
      </c>
      <c r="G119" s="90" t="s">
        <v>57</v>
      </c>
      <c r="H119" s="88" t="s">
        <v>12</v>
      </c>
    </row>
    <row r="120" spans="2:17" s="91" customFormat="1" x14ac:dyDescent="0.2">
      <c r="B120" s="360" t="s">
        <v>3</v>
      </c>
      <c r="C120" s="83"/>
      <c r="D120" s="83"/>
      <c r="E120" s="83"/>
      <c r="F120" s="83"/>
      <c r="G120" s="83"/>
      <c r="H120" s="83"/>
    </row>
    <row r="121" spans="2:17" s="91" customFormat="1" ht="13.5" x14ac:dyDescent="0.2">
      <c r="B121" s="353" t="s">
        <v>64</v>
      </c>
      <c r="C121" s="354">
        <f t="shared" ref="C121:C129" si="39">L93</f>
        <v>122.458</v>
      </c>
      <c r="D121" s="354">
        <f t="shared" ref="D121:D129" si="40">M93</f>
        <v>68.471000000000004</v>
      </c>
      <c r="E121" s="108">
        <f t="shared" ref="E121:E129" si="41">N93</f>
        <v>19.260000000000002</v>
      </c>
      <c r="F121" s="354">
        <f t="shared" ref="F121:F129" si="42">O93</f>
        <v>81.713999999999999</v>
      </c>
      <c r="G121" s="354">
        <f t="shared" ref="G121:G129" si="43">P93</f>
        <v>60.627000000000002</v>
      </c>
      <c r="H121" s="108">
        <f t="shared" ref="H121:H129" si="44">Q93</f>
        <v>21.31</v>
      </c>
    </row>
    <row r="122" spans="2:17" s="91" customFormat="1" ht="13.5" x14ac:dyDescent="0.2">
      <c r="B122" s="355" t="s">
        <v>65</v>
      </c>
      <c r="C122" s="354">
        <f t="shared" si="39"/>
        <v>58.325000000000003</v>
      </c>
      <c r="D122" s="354">
        <f t="shared" si="40"/>
        <v>39.232999999999997</v>
      </c>
      <c r="E122" s="108">
        <f t="shared" si="41"/>
        <v>20.96</v>
      </c>
      <c r="F122" s="354">
        <f t="shared" si="42"/>
        <v>30.852</v>
      </c>
      <c r="G122" s="354">
        <f t="shared" si="43"/>
        <v>30.867000000000001</v>
      </c>
      <c r="H122" s="108">
        <f t="shared" si="44"/>
        <v>23.939999999999998</v>
      </c>
    </row>
    <row r="123" spans="2:17" s="91" customFormat="1" ht="13.5" x14ac:dyDescent="0.2">
      <c r="B123" s="355" t="s">
        <v>66</v>
      </c>
      <c r="C123" s="354">
        <f t="shared" si="39"/>
        <v>69.364999999999995</v>
      </c>
      <c r="D123" s="354">
        <f t="shared" si="40"/>
        <v>49.828000000000003</v>
      </c>
      <c r="E123" s="108">
        <f t="shared" si="41"/>
        <v>20.61</v>
      </c>
      <c r="F123" s="354">
        <f t="shared" si="42"/>
        <v>33.750999999999998</v>
      </c>
      <c r="G123" s="354">
        <f t="shared" si="43"/>
        <v>37.401000000000003</v>
      </c>
      <c r="H123" s="108">
        <f t="shared" si="44"/>
        <v>24.07</v>
      </c>
    </row>
    <row r="124" spans="2:17" s="91" customFormat="1" ht="13.5" x14ac:dyDescent="0.2">
      <c r="B124" s="355" t="s">
        <v>67</v>
      </c>
      <c r="C124" s="354">
        <f t="shared" si="39"/>
        <v>241.68600000000001</v>
      </c>
      <c r="D124" s="354">
        <f t="shared" si="40"/>
        <v>200.79400000000001</v>
      </c>
      <c r="E124" s="108">
        <f t="shared" si="41"/>
        <v>19.88</v>
      </c>
      <c r="F124" s="354">
        <f t="shared" si="42"/>
        <v>115.044</v>
      </c>
      <c r="G124" s="354">
        <f t="shared" si="43"/>
        <v>155.16399999999999</v>
      </c>
      <c r="H124" s="108">
        <f t="shared" si="44"/>
        <v>22.38</v>
      </c>
    </row>
    <row r="125" spans="2:17" s="91" customFormat="1" ht="13.5" x14ac:dyDescent="0.2">
      <c r="B125" s="355" t="s">
        <v>68</v>
      </c>
      <c r="C125" s="354">
        <f t="shared" si="39"/>
        <v>213.64099999999999</v>
      </c>
      <c r="D125" s="354">
        <f t="shared" si="40"/>
        <v>277.37</v>
      </c>
      <c r="E125" s="108">
        <f t="shared" si="41"/>
        <v>16.239999999999995</v>
      </c>
      <c r="F125" s="354">
        <f t="shared" si="42"/>
        <v>120.52200000000001</v>
      </c>
      <c r="G125" s="354">
        <f t="shared" si="43"/>
        <v>242.53899999999999</v>
      </c>
      <c r="H125" s="108">
        <f t="shared" si="44"/>
        <v>16.309999999999999</v>
      </c>
    </row>
    <row r="126" spans="2:17" s="91" customFormat="1" ht="13.5" x14ac:dyDescent="0.2">
      <c r="B126" s="355" t="s">
        <v>69</v>
      </c>
      <c r="C126" s="354">
        <f t="shared" si="39"/>
        <v>62.478000000000002</v>
      </c>
      <c r="D126" s="354">
        <f t="shared" si="40"/>
        <v>126.932</v>
      </c>
      <c r="E126" s="108">
        <f t="shared" si="41"/>
        <v>13.92</v>
      </c>
      <c r="F126" s="354">
        <f t="shared" si="42"/>
        <v>40.911999999999999</v>
      </c>
      <c r="G126" s="354">
        <f t="shared" si="43"/>
        <v>127.684</v>
      </c>
      <c r="H126" s="108">
        <f t="shared" si="44"/>
        <v>15.72</v>
      </c>
    </row>
    <row r="127" spans="2:17" s="91" customFormat="1" ht="13.5" x14ac:dyDescent="0.2">
      <c r="B127" s="355" t="s">
        <v>70</v>
      </c>
      <c r="C127" s="354">
        <f t="shared" si="39"/>
        <v>25.192</v>
      </c>
      <c r="D127" s="354">
        <f t="shared" si="40"/>
        <v>58.603999999999999</v>
      </c>
      <c r="E127" s="108">
        <f t="shared" si="41"/>
        <v>14.77</v>
      </c>
      <c r="F127" s="354">
        <f t="shared" si="42"/>
        <v>16.541</v>
      </c>
      <c r="G127" s="354">
        <f t="shared" si="43"/>
        <v>62.658000000000001</v>
      </c>
      <c r="H127" s="108">
        <f t="shared" si="44"/>
        <v>18.600000000000001</v>
      </c>
    </row>
    <row r="128" spans="2:17" s="91" customFormat="1" ht="13.5" x14ac:dyDescent="0.2">
      <c r="B128" s="356" t="s">
        <v>24</v>
      </c>
      <c r="C128" s="354">
        <f t="shared" si="39"/>
        <v>22.361000000000001</v>
      </c>
      <c r="D128" s="354">
        <f t="shared" si="40"/>
        <v>48.856000000000002</v>
      </c>
      <c r="E128" s="108">
        <f t="shared" si="41"/>
        <v>17.43</v>
      </c>
      <c r="F128" s="354">
        <f t="shared" si="42"/>
        <v>18.077999999999999</v>
      </c>
      <c r="G128" s="354">
        <f t="shared" si="43"/>
        <v>73.381</v>
      </c>
      <c r="H128" s="108">
        <f t="shared" si="44"/>
        <v>21.9</v>
      </c>
    </row>
    <row r="129" spans="1:17" s="91" customFormat="1" ht="13.5" x14ac:dyDescent="0.2">
      <c r="B129" s="357" t="s">
        <v>11</v>
      </c>
      <c r="C129" s="358">
        <f t="shared" si="39"/>
        <v>815.50400000000002</v>
      </c>
      <c r="D129" s="358">
        <f t="shared" si="40"/>
        <v>870.09</v>
      </c>
      <c r="E129" s="110">
        <f t="shared" si="41"/>
        <v>15.06</v>
      </c>
      <c r="F129" s="358">
        <f t="shared" si="42"/>
        <v>457.40800000000002</v>
      </c>
      <c r="G129" s="358">
        <f t="shared" si="43"/>
        <v>790.32299999999998</v>
      </c>
      <c r="H129" s="111">
        <f t="shared" si="44"/>
        <v>15.430000000000001</v>
      </c>
    </row>
    <row r="130" spans="1:17" s="91" customFormat="1" x14ac:dyDescent="0.2"/>
    <row r="131" spans="1:17" s="91" customFormat="1" ht="14.25" customHeight="1" x14ac:dyDescent="0.2">
      <c r="A131" s="550" t="s">
        <v>243</v>
      </c>
      <c r="B131" s="350"/>
      <c r="C131" s="132" t="s">
        <v>136</v>
      </c>
      <c r="D131" s="134"/>
      <c r="E131" s="133"/>
      <c r="F131" s="132" t="s">
        <v>137</v>
      </c>
      <c r="G131" s="134"/>
      <c r="H131" s="133"/>
      <c r="I131" s="132" t="s">
        <v>111</v>
      </c>
      <c r="J131" s="134"/>
      <c r="K131" s="133"/>
      <c r="L131" s="132" t="s">
        <v>112</v>
      </c>
      <c r="M131" s="134"/>
      <c r="N131" s="133"/>
      <c r="O131" s="132" t="s">
        <v>138</v>
      </c>
      <c r="P131" s="134"/>
      <c r="Q131" s="134"/>
    </row>
    <row r="132" spans="1:17" s="91" customFormat="1" ht="34.5" customHeight="1" x14ac:dyDescent="0.2">
      <c r="A132" s="550"/>
      <c r="B132" s="350" t="s">
        <v>23</v>
      </c>
      <c r="C132" s="146" t="str">
        <f>'data input'!$C$28</f>
        <v>GB Public Forest Estate</v>
      </c>
      <c r="D132" s="128" t="s">
        <v>110</v>
      </c>
      <c r="E132" s="128"/>
      <c r="F132" s="146" t="str">
        <f>'data input'!$C$28</f>
        <v>GB Public Forest Estate</v>
      </c>
      <c r="G132" s="128" t="s">
        <v>110</v>
      </c>
      <c r="H132" s="128"/>
      <c r="I132" s="146" t="str">
        <f>'data input'!$C$28</f>
        <v>GB Public Forest Estate</v>
      </c>
      <c r="J132" s="128" t="s">
        <v>110</v>
      </c>
      <c r="K132" s="128"/>
      <c r="L132" s="146" t="str">
        <f>'data input'!$C$28</f>
        <v>GB Public Forest Estate</v>
      </c>
      <c r="M132" s="128" t="s">
        <v>110</v>
      </c>
      <c r="N132" s="128"/>
      <c r="O132" s="146" t="str">
        <f>'data input'!$C$28</f>
        <v>GB Public Forest Estate</v>
      </c>
      <c r="P132" s="128" t="s">
        <v>110</v>
      </c>
      <c r="Q132" s="128"/>
    </row>
    <row r="133" spans="1:17" s="91" customFormat="1" ht="15" x14ac:dyDescent="0.2">
      <c r="A133" s="550"/>
      <c r="B133" s="351"/>
      <c r="C133" s="90" t="s">
        <v>57</v>
      </c>
      <c r="D133" s="90" t="s">
        <v>57</v>
      </c>
      <c r="E133" s="87" t="s">
        <v>12</v>
      </c>
      <c r="F133" s="90" t="s">
        <v>57</v>
      </c>
      <c r="G133" s="90" t="s">
        <v>57</v>
      </c>
      <c r="H133" s="87" t="s">
        <v>12</v>
      </c>
      <c r="I133" s="90" t="s">
        <v>57</v>
      </c>
      <c r="J133" s="90" t="s">
        <v>57</v>
      </c>
      <c r="K133" s="87" t="s">
        <v>12</v>
      </c>
      <c r="L133" s="90" t="s">
        <v>57</v>
      </c>
      <c r="M133" s="90" t="s">
        <v>57</v>
      </c>
      <c r="N133" s="87" t="s">
        <v>12</v>
      </c>
      <c r="O133" s="90" t="s">
        <v>57</v>
      </c>
      <c r="P133" s="90" t="s">
        <v>57</v>
      </c>
      <c r="Q133" s="88" t="s">
        <v>12</v>
      </c>
    </row>
    <row r="134" spans="1:17" s="91" customFormat="1" x14ac:dyDescent="0.2">
      <c r="A134" s="550"/>
      <c r="B134" s="361" t="s">
        <v>4</v>
      </c>
      <c r="C134" s="84"/>
      <c r="D134" s="84"/>
      <c r="E134" s="84"/>
      <c r="F134" s="84"/>
      <c r="G134" s="84"/>
      <c r="H134" s="84"/>
      <c r="I134" s="84"/>
      <c r="J134" s="84"/>
      <c r="K134" s="84"/>
      <c r="L134" s="84"/>
      <c r="M134" s="84"/>
      <c r="N134" s="84"/>
      <c r="O134" s="84"/>
      <c r="P134" s="84"/>
      <c r="Q134" s="84"/>
    </row>
    <row r="135" spans="1:17" s="91" customFormat="1" ht="13.5" x14ac:dyDescent="0.2">
      <c r="A135" s="550"/>
      <c r="B135" s="353" t="s">
        <v>64</v>
      </c>
      <c r="C135" s="354">
        <f>'data input'!C122</f>
        <v>1064.546</v>
      </c>
      <c r="D135" s="354">
        <f>'data input'!C195</f>
        <v>507.05900000000003</v>
      </c>
      <c r="E135" s="108">
        <f>'data input'!D195</f>
        <v>6.835609917819248</v>
      </c>
      <c r="F135" s="354">
        <f>'data input'!D122</f>
        <v>871.226</v>
      </c>
      <c r="G135" s="354">
        <f>'data input'!E195</f>
        <v>588.65099999999995</v>
      </c>
      <c r="H135" s="108">
        <f>'data input'!F195</f>
        <v>7.0657411052181409</v>
      </c>
      <c r="I135" s="354">
        <f>'data input'!E122</f>
        <v>704.803</v>
      </c>
      <c r="J135" s="354">
        <f>'data input'!G195</f>
        <v>744.04</v>
      </c>
      <c r="K135" s="108">
        <f>'data input'!H195</f>
        <v>6.0598405306949452</v>
      </c>
      <c r="L135" s="354">
        <f>'data input'!F122</f>
        <v>621.976</v>
      </c>
      <c r="M135" s="354">
        <f>'data input'!I195</f>
        <v>857.40800000000002</v>
      </c>
      <c r="N135" s="108">
        <f>'data input'!J195</f>
        <v>5.7895001121832044</v>
      </c>
      <c r="O135" s="354">
        <f>'data input'!G122</f>
        <v>695.89700000000005</v>
      </c>
      <c r="P135" s="354">
        <f>'data input'!K195</f>
        <v>773.49099999999999</v>
      </c>
      <c r="Q135" s="108">
        <f>'data input'!L195</f>
        <v>6.3186394885843757</v>
      </c>
    </row>
    <row r="136" spans="1:17" s="91" customFormat="1" ht="13.5" x14ac:dyDescent="0.2">
      <c r="A136" s="550"/>
      <c r="B136" s="355" t="s">
        <v>65</v>
      </c>
      <c r="C136" s="354">
        <f>'data input'!C123</f>
        <v>502.59899999999999</v>
      </c>
      <c r="D136" s="354">
        <f>'data input'!C196</f>
        <v>299.34500000000003</v>
      </c>
      <c r="E136" s="108">
        <f>'data input'!D196</f>
        <v>7.2595102148336421</v>
      </c>
      <c r="F136" s="354">
        <f>'data input'!D123</f>
        <v>445.58100000000002</v>
      </c>
      <c r="G136" s="354">
        <f>'data input'!E196</f>
        <v>344.24099999999999</v>
      </c>
      <c r="H136" s="108">
        <f>'data input'!F196</f>
        <v>7.7306023270522628</v>
      </c>
      <c r="I136" s="354">
        <f>'data input'!E123</f>
        <v>371.51799999999997</v>
      </c>
      <c r="J136" s="354">
        <f>'data input'!G196</f>
        <v>441.94600000000003</v>
      </c>
      <c r="K136" s="108">
        <f>'data input'!H196</f>
        <v>6.7058359156002227</v>
      </c>
      <c r="L136" s="354">
        <f>'data input'!F123</f>
        <v>312.85899999999998</v>
      </c>
      <c r="M136" s="354">
        <f>'data input'!I196</f>
        <v>496.12099999999998</v>
      </c>
      <c r="N136" s="108">
        <f>'data input'!J196</f>
        <v>6.3035150387078698</v>
      </c>
      <c r="O136" s="354">
        <f>'data input'!G123</f>
        <v>295.78899999999999</v>
      </c>
      <c r="P136" s="354">
        <f>'data input'!K196</f>
        <v>437.91199999999998</v>
      </c>
      <c r="Q136" s="108">
        <f>'data input'!L196</f>
        <v>6.4274574301843099</v>
      </c>
    </row>
    <row r="137" spans="1:17" s="91" customFormat="1" ht="13.5" x14ac:dyDescent="0.2">
      <c r="A137" s="550"/>
      <c r="B137" s="355" t="s">
        <v>66</v>
      </c>
      <c r="C137" s="354">
        <f>'data input'!C124</f>
        <v>550.17600000000004</v>
      </c>
      <c r="D137" s="354">
        <f>'data input'!C197</f>
        <v>413.13499999999999</v>
      </c>
      <c r="E137" s="108">
        <f>'data input'!D197</f>
        <v>7.1477361902712602</v>
      </c>
      <c r="F137" s="354">
        <f>'data input'!D124</f>
        <v>505.97699999999998</v>
      </c>
      <c r="G137" s="354">
        <f>'data input'!E197</f>
        <v>475.32600000000002</v>
      </c>
      <c r="H137" s="108">
        <f>'data input'!F197</f>
        <v>7.7400089994287864</v>
      </c>
      <c r="I137" s="354">
        <f>'data input'!E124</f>
        <v>440.04500000000002</v>
      </c>
      <c r="J137" s="354">
        <f>'data input'!G197</f>
        <v>596.89400000000001</v>
      </c>
      <c r="K137" s="108">
        <f>'data input'!H197</f>
        <v>6.7078364252340794</v>
      </c>
      <c r="L137" s="354">
        <f>'data input'!F124</f>
        <v>374.14800000000002</v>
      </c>
      <c r="M137" s="354">
        <f>'data input'!I197</f>
        <v>659.86900000000003</v>
      </c>
      <c r="N137" s="108">
        <f>'data input'!J197</f>
        <v>6.2921162505925734</v>
      </c>
      <c r="O137" s="354">
        <f>'data input'!G124</f>
        <v>330.553</v>
      </c>
      <c r="P137" s="354">
        <f>'data input'!K197</f>
        <v>561.91499999999996</v>
      </c>
      <c r="Q137" s="108">
        <f>'data input'!L197</f>
        <v>6.4036055799616989</v>
      </c>
    </row>
    <row r="138" spans="1:17" s="91" customFormat="1" ht="13.5" x14ac:dyDescent="0.2">
      <c r="A138" s="550"/>
      <c r="B138" s="355" t="s">
        <v>67</v>
      </c>
      <c r="C138" s="354">
        <f>'data input'!C125</f>
        <v>1682.8530000000001</v>
      </c>
      <c r="D138" s="354">
        <f>'data input'!C198</f>
        <v>1902.6690000000001</v>
      </c>
      <c r="E138" s="108">
        <f>'data input'!D198</f>
        <v>6.6297942909933374</v>
      </c>
      <c r="F138" s="354">
        <f>'data input'!D125</f>
        <v>1610.713</v>
      </c>
      <c r="G138" s="354">
        <f>'data input'!E198</f>
        <v>2123.3980000000001</v>
      </c>
      <c r="H138" s="108">
        <f>'data input'!F198</f>
        <v>6.9890597962625121</v>
      </c>
      <c r="I138" s="354">
        <f>'data input'!E125</f>
        <v>1487.856</v>
      </c>
      <c r="J138" s="354">
        <f>'data input'!G198</f>
        <v>2588.346</v>
      </c>
      <c r="K138" s="108">
        <f>'data input'!H198</f>
        <v>6.4045464992837768</v>
      </c>
      <c r="L138" s="354">
        <f>'data input'!F125</f>
        <v>1310.607</v>
      </c>
      <c r="M138" s="354">
        <f>'data input'!I198</f>
        <v>2791.6669999999999</v>
      </c>
      <c r="N138" s="108">
        <f>'data input'!J198</f>
        <v>6.018502521439304</v>
      </c>
      <c r="O138" s="354">
        <f>'data input'!G125</f>
        <v>1107.6600000000001</v>
      </c>
      <c r="P138" s="354">
        <f>'data input'!K198</f>
        <v>2348.6550000000002</v>
      </c>
      <c r="Q138" s="108">
        <f>'data input'!L198</f>
        <v>6.0542805521325391</v>
      </c>
    </row>
    <row r="139" spans="1:17" s="91" customFormat="1" ht="13.5" x14ac:dyDescent="0.2">
      <c r="A139" s="550"/>
      <c r="B139" s="355" t="s">
        <v>68</v>
      </c>
      <c r="C139" s="354">
        <f>'data input'!C126</f>
        <v>1498.1759999999999</v>
      </c>
      <c r="D139" s="354">
        <f>'data input'!C199</f>
        <v>2844.835</v>
      </c>
      <c r="E139" s="108">
        <f>'data input'!D199</f>
        <v>5.9275392173214181</v>
      </c>
      <c r="F139" s="354">
        <f>'data input'!D126</f>
        <v>1480.6569999999999</v>
      </c>
      <c r="G139" s="354">
        <f>'data input'!E199</f>
        <v>3253.5720000000001</v>
      </c>
      <c r="H139" s="108">
        <f>'data input'!F199</f>
        <v>6.153724141726479</v>
      </c>
      <c r="I139" s="354">
        <f>'data input'!E126</f>
        <v>1374.5329999999999</v>
      </c>
      <c r="J139" s="354">
        <f>'data input'!G199</f>
        <v>3927.9349999999999</v>
      </c>
      <c r="K139" s="108">
        <f>'data input'!H199</f>
        <v>5.7745513034176668</v>
      </c>
      <c r="L139" s="354">
        <f>'data input'!F126</f>
        <v>1256.4159999999999</v>
      </c>
      <c r="M139" s="354">
        <f>'data input'!I199</f>
        <v>4281.9830000000002</v>
      </c>
      <c r="N139" s="108">
        <f>'data input'!J199</f>
        <v>5.4539798884807258</v>
      </c>
      <c r="O139" s="354">
        <f>'data input'!G126</f>
        <v>1100.0809999999999</v>
      </c>
      <c r="P139" s="354">
        <f>'data input'!K199</f>
        <v>3489.7710000000002</v>
      </c>
      <c r="Q139" s="108">
        <f>'data input'!L199</f>
        <v>5.6000779032253671</v>
      </c>
    </row>
    <row r="140" spans="1:17" s="91" customFormat="1" ht="13.5" x14ac:dyDescent="0.2">
      <c r="A140" s="550"/>
      <c r="B140" s="355" t="s">
        <v>69</v>
      </c>
      <c r="C140" s="354">
        <f>'data input'!C127</f>
        <v>481.678</v>
      </c>
      <c r="D140" s="354">
        <f>'data input'!C200</f>
        <v>1288.9839999999999</v>
      </c>
      <c r="E140" s="108">
        <f>'data input'!D200</f>
        <v>6.2074107552888531</v>
      </c>
      <c r="F140" s="354">
        <f>'data input'!D127</f>
        <v>484.80799999999999</v>
      </c>
      <c r="G140" s="354">
        <f>'data input'!E200</f>
        <v>1562.672</v>
      </c>
      <c r="H140" s="108">
        <f>'data input'!F200</f>
        <v>6.4035212508718153</v>
      </c>
      <c r="I140" s="354">
        <f>'data input'!E127</f>
        <v>435.887</v>
      </c>
      <c r="J140" s="354">
        <f>'data input'!G200</f>
        <v>1852.6279999999999</v>
      </c>
      <c r="K140" s="108">
        <f>'data input'!H200</f>
        <v>5.7936274591563137</v>
      </c>
      <c r="L140" s="354">
        <f>'data input'!F127</f>
        <v>387.22</v>
      </c>
      <c r="M140" s="354">
        <f>'data input'!I200</f>
        <v>2077.547</v>
      </c>
      <c r="N140" s="108">
        <f>'data input'!J200</f>
        <v>5.4575532276422019</v>
      </c>
      <c r="O140" s="354">
        <f>'data input'!G127</f>
        <v>343.73099999999999</v>
      </c>
      <c r="P140" s="354">
        <f>'data input'!K200</f>
        <v>1687.6310000000001</v>
      </c>
      <c r="Q140" s="108">
        <f>'data input'!L200</f>
        <v>5.7050558328225733</v>
      </c>
    </row>
    <row r="141" spans="1:17" s="91" customFormat="1" ht="13.5" x14ac:dyDescent="0.2">
      <c r="A141" s="550"/>
      <c r="B141" s="355" t="s">
        <v>70</v>
      </c>
      <c r="C141" s="354">
        <f>'data input'!C128</f>
        <v>179.137</v>
      </c>
      <c r="D141" s="354">
        <f>'data input'!C201</f>
        <v>602.33799999999997</v>
      </c>
      <c r="E141" s="108">
        <f>'data input'!D201</f>
        <v>6.999629760673364</v>
      </c>
      <c r="F141" s="354">
        <f>'data input'!D128</f>
        <v>182.40700000000001</v>
      </c>
      <c r="G141" s="354">
        <f>'data input'!E201</f>
        <v>751.91</v>
      </c>
      <c r="H141" s="108">
        <f>'data input'!F201</f>
        <v>7.0746706230855674</v>
      </c>
      <c r="I141" s="354">
        <f>'data input'!E128</f>
        <v>165.62</v>
      </c>
      <c r="J141" s="354">
        <f>'data input'!G201</f>
        <v>864.87699999999995</v>
      </c>
      <c r="K141" s="108">
        <f>'data input'!H201</f>
        <v>6.4836914753211659</v>
      </c>
      <c r="L141" s="354">
        <f>'data input'!F128</f>
        <v>145.63499999999999</v>
      </c>
      <c r="M141" s="354">
        <f>'data input'!I201</f>
        <v>979.10799999999995</v>
      </c>
      <c r="N141" s="108">
        <f>'data input'!J201</f>
        <v>6.1321784124056</v>
      </c>
      <c r="O141" s="354">
        <f>'data input'!G128</f>
        <v>125.42700000000001</v>
      </c>
      <c r="P141" s="354">
        <f>'data input'!K201</f>
        <v>799.94600000000003</v>
      </c>
      <c r="Q141" s="108">
        <f>'data input'!L201</f>
        <v>6.3502149612687431</v>
      </c>
    </row>
    <row r="142" spans="1:17" s="91" customFormat="1" ht="13.5" x14ac:dyDescent="0.2">
      <c r="A142" s="550"/>
      <c r="B142" s="356" t="s">
        <v>24</v>
      </c>
      <c r="C142" s="354">
        <f>'data input'!C129</f>
        <v>106.167</v>
      </c>
      <c r="D142" s="354">
        <f>'data input'!C202</f>
        <v>646.56899999999996</v>
      </c>
      <c r="E142" s="108">
        <f>'data input'!D202</f>
        <v>8.0850435165347534</v>
      </c>
      <c r="F142" s="354">
        <f>'data input'!D129</f>
        <v>131.89400000000001</v>
      </c>
      <c r="G142" s="354">
        <f>'data input'!E202</f>
        <v>728.32600000000002</v>
      </c>
      <c r="H142" s="108">
        <f>'data input'!F202</f>
        <v>7.7868860480760569</v>
      </c>
      <c r="I142" s="354">
        <f>'data input'!E129</f>
        <v>116.21299999999999</v>
      </c>
      <c r="J142" s="354">
        <f>'data input'!G202</f>
        <v>683.245</v>
      </c>
      <c r="K142" s="108">
        <f>'data input'!H202</f>
        <v>8.4894719190662382</v>
      </c>
      <c r="L142" s="354">
        <f>'data input'!F129</f>
        <v>112.49299999999999</v>
      </c>
      <c r="M142" s="354">
        <f>'data input'!I202</f>
        <v>830.31</v>
      </c>
      <c r="N142" s="108">
        <f>'data input'!J202</f>
        <v>7.0187847704725552</v>
      </c>
      <c r="O142" s="354">
        <f>'data input'!G129</f>
        <v>108.017</v>
      </c>
      <c r="P142" s="354">
        <f>'data input'!K202</f>
        <v>712.47299999999996</v>
      </c>
      <c r="Q142" s="108">
        <f>'data input'!L202</f>
        <v>5.9134568571514228</v>
      </c>
    </row>
    <row r="143" spans="1:17" s="91" customFormat="1" ht="13.5" x14ac:dyDescent="0.2">
      <c r="A143" s="550"/>
      <c r="B143" s="357" t="s">
        <v>11</v>
      </c>
      <c r="C143" s="358">
        <f>'data input'!C130</f>
        <v>6065.3270000000002</v>
      </c>
      <c r="D143" s="358">
        <f>'data input'!C203</f>
        <v>8504.9310000000005</v>
      </c>
      <c r="E143" s="110">
        <f>'data input'!D203</f>
        <v>5.5526424072068084</v>
      </c>
      <c r="F143" s="358">
        <f>'data input'!D130</f>
        <v>5713.2619999999997</v>
      </c>
      <c r="G143" s="358">
        <f>'data input'!E203</f>
        <v>9828.0920000000006</v>
      </c>
      <c r="H143" s="110">
        <f>'data input'!F203</f>
        <v>5.7087018889665835</v>
      </c>
      <c r="I143" s="358">
        <f>'data input'!E130</f>
        <v>5096.4620000000004</v>
      </c>
      <c r="J143" s="358">
        <f>'data input'!G203</f>
        <v>11699.91</v>
      </c>
      <c r="K143" s="110">
        <f>'data input'!H203</f>
        <v>5.4391268686580521</v>
      </c>
      <c r="L143" s="358">
        <f>'data input'!F130</f>
        <v>4521.3419999999996</v>
      </c>
      <c r="M143" s="358">
        <f>'data input'!I203</f>
        <v>12974.012000000001</v>
      </c>
      <c r="N143" s="110">
        <f>'data input'!J203</f>
        <v>5.0321394628577725</v>
      </c>
      <c r="O143" s="358">
        <f>'data input'!G130</f>
        <v>4107.143</v>
      </c>
      <c r="P143" s="358">
        <f>'data input'!K203</f>
        <v>10811.793</v>
      </c>
      <c r="Q143" s="111">
        <f>'data input'!L203</f>
        <v>5.0702090659271226</v>
      </c>
    </row>
    <row r="144" spans="1:17" s="91" customFormat="1" ht="13.5" x14ac:dyDescent="0.2">
      <c r="B144" s="474"/>
      <c r="C144" s="475"/>
      <c r="D144" s="475"/>
      <c r="E144" s="476"/>
      <c r="F144" s="475"/>
      <c r="G144" s="475"/>
      <c r="H144" s="476"/>
      <c r="I144" s="475"/>
      <c r="J144" s="475"/>
      <c r="K144" s="476"/>
      <c r="L144" s="475"/>
      <c r="M144" s="475"/>
      <c r="N144" s="476"/>
      <c r="O144" s="475"/>
      <c r="P144" s="475"/>
      <c r="Q144" s="476"/>
    </row>
    <row r="145" spans="2:17" s="91" customFormat="1" x14ac:dyDescent="0.2">
      <c r="B145" s="350"/>
      <c r="C145" s="132" t="s">
        <v>136</v>
      </c>
      <c r="D145" s="134"/>
      <c r="E145" s="133"/>
      <c r="F145" s="132" t="s">
        <v>137</v>
      </c>
      <c r="G145" s="134"/>
      <c r="H145" s="133"/>
      <c r="I145" s="132" t="s">
        <v>111</v>
      </c>
      <c r="J145" s="134"/>
      <c r="K145" s="133"/>
    </row>
    <row r="146" spans="2:17" s="91" customFormat="1" ht="38.25" x14ac:dyDescent="0.2">
      <c r="B146" s="350" t="s">
        <v>23</v>
      </c>
      <c r="C146" s="146" t="str">
        <f>'data input'!$C$28</f>
        <v>GB Public Forest Estate</v>
      </c>
      <c r="D146" s="128" t="s">
        <v>110</v>
      </c>
      <c r="E146" s="128"/>
      <c r="F146" s="146" t="str">
        <f>'data input'!$C$28</f>
        <v>GB Public Forest Estate</v>
      </c>
      <c r="G146" s="128" t="s">
        <v>110</v>
      </c>
      <c r="H146" s="128"/>
      <c r="I146" s="146" t="str">
        <f>'data input'!$C$28</f>
        <v>GB Public Forest Estate</v>
      </c>
      <c r="J146" s="128" t="s">
        <v>110</v>
      </c>
      <c r="K146" s="128"/>
    </row>
    <row r="147" spans="2:17" s="91" customFormat="1" ht="15" x14ac:dyDescent="0.2">
      <c r="B147" s="351"/>
      <c r="C147" s="90" t="s">
        <v>57</v>
      </c>
      <c r="D147" s="90" t="s">
        <v>57</v>
      </c>
      <c r="E147" s="87" t="s">
        <v>12</v>
      </c>
      <c r="F147" s="90" t="s">
        <v>57</v>
      </c>
      <c r="G147" s="90" t="s">
        <v>57</v>
      </c>
      <c r="H147" s="87" t="s">
        <v>12</v>
      </c>
      <c r="I147" s="90" t="s">
        <v>57</v>
      </c>
      <c r="J147" s="90" t="s">
        <v>57</v>
      </c>
      <c r="K147" s="87" t="s">
        <v>12</v>
      </c>
    </row>
    <row r="148" spans="2:17" s="91" customFormat="1" x14ac:dyDescent="0.2">
      <c r="B148" s="361" t="s">
        <v>4</v>
      </c>
      <c r="C148" s="84"/>
      <c r="D148" s="84"/>
      <c r="E148" s="84"/>
      <c r="F148" s="84"/>
      <c r="G148" s="84"/>
      <c r="H148" s="84"/>
      <c r="I148" s="84"/>
      <c r="J148" s="84"/>
      <c r="K148" s="84"/>
    </row>
    <row r="149" spans="2:17" s="91" customFormat="1" ht="13.5" x14ac:dyDescent="0.2">
      <c r="B149" s="353" t="s">
        <v>64</v>
      </c>
      <c r="C149" s="354">
        <f t="shared" ref="C149:K149" si="45">C135</f>
        <v>1064.546</v>
      </c>
      <c r="D149" s="354">
        <f t="shared" si="45"/>
        <v>507.05900000000003</v>
      </c>
      <c r="E149" s="108">
        <f t="shared" si="45"/>
        <v>6.835609917819248</v>
      </c>
      <c r="F149" s="354">
        <f t="shared" si="45"/>
        <v>871.226</v>
      </c>
      <c r="G149" s="354">
        <f t="shared" si="45"/>
        <v>588.65099999999995</v>
      </c>
      <c r="H149" s="108">
        <f t="shared" si="45"/>
        <v>7.0657411052181409</v>
      </c>
      <c r="I149" s="354">
        <f t="shared" si="45"/>
        <v>704.803</v>
      </c>
      <c r="J149" s="354">
        <f t="shared" si="45"/>
        <v>744.04</v>
      </c>
      <c r="K149" s="108">
        <f t="shared" si="45"/>
        <v>6.0598405306949452</v>
      </c>
    </row>
    <row r="150" spans="2:17" s="91" customFormat="1" ht="13.5" x14ac:dyDescent="0.2">
      <c r="B150" s="355" t="s">
        <v>65</v>
      </c>
      <c r="C150" s="354">
        <f t="shared" ref="C150:K150" si="46">C136</f>
        <v>502.59899999999999</v>
      </c>
      <c r="D150" s="354">
        <f t="shared" si="46"/>
        <v>299.34500000000003</v>
      </c>
      <c r="E150" s="108">
        <f t="shared" si="46"/>
        <v>7.2595102148336421</v>
      </c>
      <c r="F150" s="354">
        <f t="shared" si="46"/>
        <v>445.58100000000002</v>
      </c>
      <c r="G150" s="354">
        <f t="shared" si="46"/>
        <v>344.24099999999999</v>
      </c>
      <c r="H150" s="108">
        <f t="shared" si="46"/>
        <v>7.7306023270522628</v>
      </c>
      <c r="I150" s="354">
        <f t="shared" si="46"/>
        <v>371.51799999999997</v>
      </c>
      <c r="J150" s="354">
        <f t="shared" si="46"/>
        <v>441.94600000000003</v>
      </c>
      <c r="K150" s="108">
        <f t="shared" si="46"/>
        <v>6.7058359156002227</v>
      </c>
    </row>
    <row r="151" spans="2:17" s="91" customFormat="1" ht="13.5" x14ac:dyDescent="0.2">
      <c r="B151" s="355" t="s">
        <v>66</v>
      </c>
      <c r="C151" s="354">
        <f t="shared" ref="C151:K151" si="47">C137</f>
        <v>550.17600000000004</v>
      </c>
      <c r="D151" s="354">
        <f t="shared" si="47"/>
        <v>413.13499999999999</v>
      </c>
      <c r="E151" s="108">
        <f t="shared" si="47"/>
        <v>7.1477361902712602</v>
      </c>
      <c r="F151" s="354">
        <f t="shared" si="47"/>
        <v>505.97699999999998</v>
      </c>
      <c r="G151" s="354">
        <f t="shared" si="47"/>
        <v>475.32600000000002</v>
      </c>
      <c r="H151" s="108">
        <f t="shared" si="47"/>
        <v>7.7400089994287864</v>
      </c>
      <c r="I151" s="354">
        <f t="shared" si="47"/>
        <v>440.04500000000002</v>
      </c>
      <c r="J151" s="354">
        <f t="shared" si="47"/>
        <v>596.89400000000001</v>
      </c>
      <c r="K151" s="108">
        <f t="shared" si="47"/>
        <v>6.7078364252340794</v>
      </c>
    </row>
    <row r="152" spans="2:17" s="91" customFormat="1" ht="13.5" x14ac:dyDescent="0.2">
      <c r="B152" s="355" t="s">
        <v>67</v>
      </c>
      <c r="C152" s="354">
        <f t="shared" ref="C152:K152" si="48">C138</f>
        <v>1682.8530000000001</v>
      </c>
      <c r="D152" s="354">
        <f t="shared" si="48"/>
        <v>1902.6690000000001</v>
      </c>
      <c r="E152" s="108">
        <f t="shared" si="48"/>
        <v>6.6297942909933374</v>
      </c>
      <c r="F152" s="354">
        <f t="shared" si="48"/>
        <v>1610.713</v>
      </c>
      <c r="G152" s="354">
        <f t="shared" si="48"/>
        <v>2123.3980000000001</v>
      </c>
      <c r="H152" s="108">
        <f t="shared" si="48"/>
        <v>6.9890597962625121</v>
      </c>
      <c r="I152" s="354">
        <f t="shared" si="48"/>
        <v>1487.856</v>
      </c>
      <c r="J152" s="354">
        <f t="shared" si="48"/>
        <v>2588.346</v>
      </c>
      <c r="K152" s="108">
        <f t="shared" si="48"/>
        <v>6.4045464992837768</v>
      </c>
    </row>
    <row r="153" spans="2:17" s="91" customFormat="1" ht="13.5" x14ac:dyDescent="0.2">
      <c r="B153" s="355" t="s">
        <v>68</v>
      </c>
      <c r="C153" s="354">
        <f t="shared" ref="C153:K153" si="49">C139</f>
        <v>1498.1759999999999</v>
      </c>
      <c r="D153" s="354">
        <f t="shared" si="49"/>
        <v>2844.835</v>
      </c>
      <c r="E153" s="108">
        <f t="shared" si="49"/>
        <v>5.9275392173214181</v>
      </c>
      <c r="F153" s="354">
        <f t="shared" si="49"/>
        <v>1480.6569999999999</v>
      </c>
      <c r="G153" s="354">
        <f t="shared" si="49"/>
        <v>3253.5720000000001</v>
      </c>
      <c r="H153" s="108">
        <f t="shared" si="49"/>
        <v>6.153724141726479</v>
      </c>
      <c r="I153" s="354">
        <f t="shared" si="49"/>
        <v>1374.5329999999999</v>
      </c>
      <c r="J153" s="354">
        <f t="shared" si="49"/>
        <v>3927.9349999999999</v>
      </c>
      <c r="K153" s="108">
        <f t="shared" si="49"/>
        <v>5.7745513034176668</v>
      </c>
    </row>
    <row r="154" spans="2:17" s="91" customFormat="1" ht="13.5" x14ac:dyDescent="0.2">
      <c r="B154" s="355" t="s">
        <v>69</v>
      </c>
      <c r="C154" s="354">
        <f t="shared" ref="C154:K154" si="50">C140</f>
        <v>481.678</v>
      </c>
      <c r="D154" s="354">
        <f t="shared" si="50"/>
        <v>1288.9839999999999</v>
      </c>
      <c r="E154" s="108">
        <f t="shared" si="50"/>
        <v>6.2074107552888531</v>
      </c>
      <c r="F154" s="354">
        <f t="shared" si="50"/>
        <v>484.80799999999999</v>
      </c>
      <c r="G154" s="354">
        <f t="shared" si="50"/>
        <v>1562.672</v>
      </c>
      <c r="H154" s="108">
        <f t="shared" si="50"/>
        <v>6.4035212508718153</v>
      </c>
      <c r="I154" s="354">
        <f t="shared" si="50"/>
        <v>435.887</v>
      </c>
      <c r="J154" s="354">
        <f t="shared" si="50"/>
        <v>1852.6279999999999</v>
      </c>
      <c r="K154" s="108">
        <f t="shared" si="50"/>
        <v>5.7936274591563137</v>
      </c>
    </row>
    <row r="155" spans="2:17" s="91" customFormat="1" ht="13.5" x14ac:dyDescent="0.2">
      <c r="B155" s="355" t="s">
        <v>70</v>
      </c>
      <c r="C155" s="354">
        <f t="shared" ref="C155:K155" si="51">C141</f>
        <v>179.137</v>
      </c>
      <c r="D155" s="354">
        <f t="shared" si="51"/>
        <v>602.33799999999997</v>
      </c>
      <c r="E155" s="108">
        <f t="shared" si="51"/>
        <v>6.999629760673364</v>
      </c>
      <c r="F155" s="354">
        <f t="shared" si="51"/>
        <v>182.40700000000001</v>
      </c>
      <c r="G155" s="354">
        <f t="shared" si="51"/>
        <v>751.91</v>
      </c>
      <c r="H155" s="108">
        <f t="shared" si="51"/>
        <v>7.0746706230855674</v>
      </c>
      <c r="I155" s="354">
        <f t="shared" si="51"/>
        <v>165.62</v>
      </c>
      <c r="J155" s="354">
        <f t="shared" si="51"/>
        <v>864.87699999999995</v>
      </c>
      <c r="K155" s="108">
        <f t="shared" si="51"/>
        <v>6.4836914753211659</v>
      </c>
    </row>
    <row r="156" spans="2:17" s="91" customFormat="1" ht="13.5" x14ac:dyDescent="0.2">
      <c r="B156" s="356" t="s">
        <v>24</v>
      </c>
      <c r="C156" s="354">
        <f t="shared" ref="C156:K156" si="52">C142</f>
        <v>106.167</v>
      </c>
      <c r="D156" s="354">
        <f t="shared" si="52"/>
        <v>646.56899999999996</v>
      </c>
      <c r="E156" s="108">
        <f t="shared" si="52"/>
        <v>8.0850435165347534</v>
      </c>
      <c r="F156" s="354">
        <f t="shared" si="52"/>
        <v>131.89400000000001</v>
      </c>
      <c r="G156" s="354">
        <f t="shared" si="52"/>
        <v>728.32600000000002</v>
      </c>
      <c r="H156" s="108">
        <f t="shared" si="52"/>
        <v>7.7868860480760569</v>
      </c>
      <c r="I156" s="354">
        <f t="shared" si="52"/>
        <v>116.21299999999999</v>
      </c>
      <c r="J156" s="354">
        <f t="shared" si="52"/>
        <v>683.245</v>
      </c>
      <c r="K156" s="108">
        <f t="shared" si="52"/>
        <v>8.4894719190662382</v>
      </c>
    </row>
    <row r="157" spans="2:17" s="91" customFormat="1" ht="13.5" x14ac:dyDescent="0.2">
      <c r="B157" s="357" t="s">
        <v>11</v>
      </c>
      <c r="C157" s="358">
        <f t="shared" ref="C157:K157" si="53">C143</f>
        <v>6065.3270000000002</v>
      </c>
      <c r="D157" s="358">
        <f t="shared" si="53"/>
        <v>8504.9310000000005</v>
      </c>
      <c r="E157" s="110">
        <f t="shared" si="53"/>
        <v>5.5526424072068084</v>
      </c>
      <c r="F157" s="358">
        <f t="shared" si="53"/>
        <v>5713.2619999999997</v>
      </c>
      <c r="G157" s="358">
        <f t="shared" si="53"/>
        <v>9828.0920000000006</v>
      </c>
      <c r="H157" s="110">
        <f t="shared" si="53"/>
        <v>5.7087018889665835</v>
      </c>
      <c r="I157" s="358">
        <f t="shared" si="53"/>
        <v>5096.4620000000004</v>
      </c>
      <c r="J157" s="358">
        <f t="shared" si="53"/>
        <v>11699.91</v>
      </c>
      <c r="K157" s="110">
        <f t="shared" si="53"/>
        <v>5.4391268686580521</v>
      </c>
    </row>
    <row r="158" spans="2:17" s="91" customFormat="1" ht="13.5" x14ac:dyDescent="0.2">
      <c r="B158" s="474"/>
      <c r="C158" s="475"/>
      <c r="D158" s="475"/>
      <c r="E158" s="476"/>
      <c r="F158" s="475"/>
      <c r="G158" s="475"/>
      <c r="H158" s="476"/>
      <c r="I158" s="475"/>
      <c r="J158" s="475"/>
      <c r="K158" s="476"/>
      <c r="L158" s="475"/>
      <c r="M158" s="475"/>
      <c r="N158" s="476"/>
      <c r="O158" s="475"/>
      <c r="P158" s="475"/>
      <c r="Q158" s="476"/>
    </row>
    <row r="159" spans="2:17" s="91" customFormat="1" x14ac:dyDescent="0.2">
      <c r="B159" s="350"/>
      <c r="C159" s="132" t="s">
        <v>112</v>
      </c>
      <c r="D159" s="134"/>
      <c r="E159" s="133"/>
      <c r="F159" s="132" t="s">
        <v>138</v>
      </c>
      <c r="G159" s="134"/>
      <c r="H159" s="134"/>
    </row>
    <row r="160" spans="2:17" s="91" customFormat="1" ht="38.25" x14ac:dyDescent="0.2">
      <c r="B160" s="350" t="s">
        <v>23</v>
      </c>
      <c r="C160" s="146" t="str">
        <f>'data input'!$C$28</f>
        <v>GB Public Forest Estate</v>
      </c>
      <c r="D160" s="128" t="s">
        <v>110</v>
      </c>
      <c r="E160" s="128"/>
      <c r="F160" s="146" t="str">
        <f>'data input'!$C$28</f>
        <v>GB Public Forest Estate</v>
      </c>
      <c r="G160" s="128" t="s">
        <v>110</v>
      </c>
      <c r="H160" s="128"/>
    </row>
    <row r="161" spans="1:17" s="91" customFormat="1" ht="15" x14ac:dyDescent="0.2">
      <c r="B161" s="351"/>
      <c r="C161" s="90" t="s">
        <v>57</v>
      </c>
      <c r="D161" s="90" t="s">
        <v>57</v>
      </c>
      <c r="E161" s="87" t="s">
        <v>12</v>
      </c>
      <c r="F161" s="90" t="s">
        <v>57</v>
      </c>
      <c r="G161" s="90" t="s">
        <v>57</v>
      </c>
      <c r="H161" s="88" t="s">
        <v>12</v>
      </c>
    </row>
    <row r="162" spans="1:17" s="91" customFormat="1" x14ac:dyDescent="0.2">
      <c r="B162" s="361" t="s">
        <v>4</v>
      </c>
      <c r="C162" s="84"/>
      <c r="D162" s="84"/>
      <c r="E162" s="84"/>
      <c r="F162" s="84"/>
      <c r="G162" s="84"/>
      <c r="H162" s="84"/>
    </row>
    <row r="163" spans="1:17" s="91" customFormat="1" ht="13.5" x14ac:dyDescent="0.2">
      <c r="B163" s="353" t="s">
        <v>64</v>
      </c>
      <c r="C163" s="354">
        <f t="shared" ref="C163:C171" si="54">L135</f>
        <v>621.976</v>
      </c>
      <c r="D163" s="354">
        <f t="shared" ref="D163:D171" si="55">M135</f>
        <v>857.40800000000002</v>
      </c>
      <c r="E163" s="108">
        <f t="shared" ref="E163:E171" si="56">N135</f>
        <v>5.7895001121832044</v>
      </c>
      <c r="F163" s="354">
        <f t="shared" ref="F163:F171" si="57">O135</f>
        <v>695.89700000000005</v>
      </c>
      <c r="G163" s="354">
        <f t="shared" ref="G163:G171" si="58">P135</f>
        <v>773.49099999999999</v>
      </c>
      <c r="H163" s="108">
        <f t="shared" ref="H163:H171" si="59">Q135</f>
        <v>6.3186394885843757</v>
      </c>
    </row>
    <row r="164" spans="1:17" s="91" customFormat="1" ht="13.5" x14ac:dyDescent="0.2">
      <c r="B164" s="355" t="s">
        <v>65</v>
      </c>
      <c r="C164" s="354">
        <f t="shared" si="54"/>
        <v>312.85899999999998</v>
      </c>
      <c r="D164" s="354">
        <f t="shared" si="55"/>
        <v>496.12099999999998</v>
      </c>
      <c r="E164" s="108">
        <f t="shared" si="56"/>
        <v>6.3035150387078698</v>
      </c>
      <c r="F164" s="354">
        <f t="shared" si="57"/>
        <v>295.78899999999999</v>
      </c>
      <c r="G164" s="354">
        <f t="shared" si="58"/>
        <v>437.91199999999998</v>
      </c>
      <c r="H164" s="108">
        <f t="shared" si="59"/>
        <v>6.4274574301843099</v>
      </c>
    </row>
    <row r="165" spans="1:17" s="91" customFormat="1" ht="13.5" x14ac:dyDescent="0.2">
      <c r="B165" s="355" t="s">
        <v>66</v>
      </c>
      <c r="C165" s="354">
        <f t="shared" si="54"/>
        <v>374.14800000000002</v>
      </c>
      <c r="D165" s="354">
        <f t="shared" si="55"/>
        <v>659.86900000000003</v>
      </c>
      <c r="E165" s="108">
        <f t="shared" si="56"/>
        <v>6.2921162505925734</v>
      </c>
      <c r="F165" s="354">
        <f t="shared" si="57"/>
        <v>330.553</v>
      </c>
      <c r="G165" s="354">
        <f t="shared" si="58"/>
        <v>561.91499999999996</v>
      </c>
      <c r="H165" s="108">
        <f t="shared" si="59"/>
        <v>6.4036055799616989</v>
      </c>
    </row>
    <row r="166" spans="1:17" s="91" customFormat="1" ht="13.5" x14ac:dyDescent="0.2">
      <c r="B166" s="355" t="s">
        <v>67</v>
      </c>
      <c r="C166" s="354">
        <f t="shared" si="54"/>
        <v>1310.607</v>
      </c>
      <c r="D166" s="354">
        <f t="shared" si="55"/>
        <v>2791.6669999999999</v>
      </c>
      <c r="E166" s="108">
        <f t="shared" si="56"/>
        <v>6.018502521439304</v>
      </c>
      <c r="F166" s="354">
        <f t="shared" si="57"/>
        <v>1107.6600000000001</v>
      </c>
      <c r="G166" s="354">
        <f t="shared" si="58"/>
        <v>2348.6550000000002</v>
      </c>
      <c r="H166" s="108">
        <f t="shared" si="59"/>
        <v>6.0542805521325391</v>
      </c>
    </row>
    <row r="167" spans="1:17" s="91" customFormat="1" ht="13.5" x14ac:dyDescent="0.2">
      <c r="B167" s="355" t="s">
        <v>68</v>
      </c>
      <c r="C167" s="354">
        <f t="shared" si="54"/>
        <v>1256.4159999999999</v>
      </c>
      <c r="D167" s="354">
        <f t="shared" si="55"/>
        <v>4281.9830000000002</v>
      </c>
      <c r="E167" s="108">
        <f t="shared" si="56"/>
        <v>5.4539798884807258</v>
      </c>
      <c r="F167" s="354">
        <f t="shared" si="57"/>
        <v>1100.0809999999999</v>
      </c>
      <c r="G167" s="354">
        <f t="shared" si="58"/>
        <v>3489.7710000000002</v>
      </c>
      <c r="H167" s="108">
        <f t="shared" si="59"/>
        <v>5.6000779032253671</v>
      </c>
    </row>
    <row r="168" spans="1:17" s="91" customFormat="1" ht="13.5" x14ac:dyDescent="0.2">
      <c r="B168" s="355" t="s">
        <v>69</v>
      </c>
      <c r="C168" s="354">
        <f t="shared" si="54"/>
        <v>387.22</v>
      </c>
      <c r="D168" s="354">
        <f t="shared" si="55"/>
        <v>2077.547</v>
      </c>
      <c r="E168" s="108">
        <f t="shared" si="56"/>
        <v>5.4575532276422019</v>
      </c>
      <c r="F168" s="354">
        <f t="shared" si="57"/>
        <v>343.73099999999999</v>
      </c>
      <c r="G168" s="354">
        <f t="shared" si="58"/>
        <v>1687.6310000000001</v>
      </c>
      <c r="H168" s="108">
        <f t="shared" si="59"/>
        <v>5.7050558328225733</v>
      </c>
    </row>
    <row r="169" spans="1:17" s="91" customFormat="1" ht="13.5" x14ac:dyDescent="0.2">
      <c r="B169" s="355" t="s">
        <v>70</v>
      </c>
      <c r="C169" s="354">
        <f t="shared" si="54"/>
        <v>145.63499999999999</v>
      </c>
      <c r="D169" s="354">
        <f t="shared" si="55"/>
        <v>979.10799999999995</v>
      </c>
      <c r="E169" s="108">
        <f t="shared" si="56"/>
        <v>6.1321784124056</v>
      </c>
      <c r="F169" s="354">
        <f t="shared" si="57"/>
        <v>125.42700000000001</v>
      </c>
      <c r="G169" s="354">
        <f t="shared" si="58"/>
        <v>799.94600000000003</v>
      </c>
      <c r="H169" s="108">
        <f t="shared" si="59"/>
        <v>6.3502149612687431</v>
      </c>
    </row>
    <row r="170" spans="1:17" s="91" customFormat="1" ht="13.5" x14ac:dyDescent="0.2">
      <c r="B170" s="356" t="s">
        <v>24</v>
      </c>
      <c r="C170" s="354">
        <f t="shared" si="54"/>
        <v>112.49299999999999</v>
      </c>
      <c r="D170" s="354">
        <f t="shared" si="55"/>
        <v>830.31</v>
      </c>
      <c r="E170" s="108">
        <f t="shared" si="56"/>
        <v>7.0187847704725552</v>
      </c>
      <c r="F170" s="354">
        <f t="shared" si="57"/>
        <v>108.017</v>
      </c>
      <c r="G170" s="354">
        <f t="shared" si="58"/>
        <v>712.47299999999996</v>
      </c>
      <c r="H170" s="108">
        <f t="shared" si="59"/>
        <v>5.9134568571514228</v>
      </c>
    </row>
    <row r="171" spans="1:17" s="91" customFormat="1" ht="13.5" x14ac:dyDescent="0.2">
      <c r="B171" s="357" t="s">
        <v>11</v>
      </c>
      <c r="C171" s="358">
        <f t="shared" si="54"/>
        <v>4521.3419999999996</v>
      </c>
      <c r="D171" s="358">
        <f t="shared" si="55"/>
        <v>12974.012000000001</v>
      </c>
      <c r="E171" s="110">
        <f t="shared" si="56"/>
        <v>5.0321394628577725</v>
      </c>
      <c r="F171" s="358">
        <f t="shared" si="57"/>
        <v>4107.143</v>
      </c>
      <c r="G171" s="358">
        <f t="shared" si="58"/>
        <v>10811.793</v>
      </c>
      <c r="H171" s="111">
        <f t="shared" si="59"/>
        <v>5.0702090659271226</v>
      </c>
    </row>
    <row r="172" spans="1:17" s="91" customFormat="1" x14ac:dyDescent="0.2"/>
    <row r="173" spans="1:17" s="91" customFormat="1" ht="12.75" customHeight="1" x14ac:dyDescent="0.2">
      <c r="A173" s="550" t="s">
        <v>243</v>
      </c>
      <c r="B173" s="350" t="s">
        <v>115</v>
      </c>
      <c r="C173" s="132" t="s">
        <v>136</v>
      </c>
      <c r="D173" s="134"/>
      <c r="E173" s="133"/>
      <c r="F173" s="132" t="s">
        <v>137</v>
      </c>
      <c r="G173" s="134"/>
      <c r="H173" s="133"/>
      <c r="I173" s="132" t="s">
        <v>111</v>
      </c>
      <c r="J173" s="134"/>
      <c r="K173" s="133"/>
      <c r="L173" s="132" t="s">
        <v>112</v>
      </c>
      <c r="M173" s="134"/>
      <c r="N173" s="133"/>
      <c r="O173" s="132" t="s">
        <v>138</v>
      </c>
      <c r="P173" s="134"/>
      <c r="Q173" s="134"/>
    </row>
    <row r="174" spans="1:17" s="91" customFormat="1" x14ac:dyDescent="0.2">
      <c r="A174" s="550"/>
      <c r="B174" s="350" t="s">
        <v>113</v>
      </c>
      <c r="C174" s="89" t="s">
        <v>26</v>
      </c>
      <c r="D174" s="128" t="s">
        <v>110</v>
      </c>
      <c r="E174" s="128"/>
      <c r="F174" s="130" t="s">
        <v>26</v>
      </c>
      <c r="G174" s="128" t="s">
        <v>110</v>
      </c>
      <c r="H174" s="128"/>
      <c r="I174" s="130" t="s">
        <v>26</v>
      </c>
      <c r="J174" s="128" t="s">
        <v>110</v>
      </c>
      <c r="K174" s="128"/>
      <c r="L174" s="130" t="s">
        <v>26</v>
      </c>
      <c r="M174" s="128" t="s">
        <v>110</v>
      </c>
      <c r="N174" s="128"/>
      <c r="O174" s="130" t="s">
        <v>26</v>
      </c>
      <c r="P174" s="128" t="s">
        <v>110</v>
      </c>
      <c r="Q174" s="128"/>
    </row>
    <row r="175" spans="1:17" s="91" customFormat="1" ht="15" x14ac:dyDescent="0.2">
      <c r="A175" s="550"/>
      <c r="B175" s="351" t="s">
        <v>114</v>
      </c>
      <c r="C175" s="90" t="s">
        <v>57</v>
      </c>
      <c r="D175" s="90" t="s">
        <v>57</v>
      </c>
      <c r="E175" s="87" t="s">
        <v>12</v>
      </c>
      <c r="F175" s="90" t="s">
        <v>57</v>
      </c>
      <c r="G175" s="90" t="s">
        <v>57</v>
      </c>
      <c r="H175" s="87" t="s">
        <v>12</v>
      </c>
      <c r="I175" s="90" t="s">
        <v>57</v>
      </c>
      <c r="J175" s="90" t="s">
        <v>57</v>
      </c>
      <c r="K175" s="87" t="s">
        <v>12</v>
      </c>
      <c r="L175" s="90" t="s">
        <v>57</v>
      </c>
      <c r="M175" s="90" t="s">
        <v>57</v>
      </c>
      <c r="N175" s="87" t="s">
        <v>12</v>
      </c>
      <c r="O175" s="90" t="s">
        <v>57</v>
      </c>
      <c r="P175" s="90" t="s">
        <v>57</v>
      </c>
      <c r="Q175" s="88" t="s">
        <v>12</v>
      </c>
    </row>
    <row r="176" spans="1:17" s="91" customFormat="1" x14ac:dyDescent="0.2">
      <c r="A176" s="550"/>
      <c r="B176" s="362" t="s">
        <v>20</v>
      </c>
      <c r="C176" s="85"/>
      <c r="D176" s="85"/>
      <c r="E176" s="85"/>
      <c r="F176" s="85"/>
      <c r="G176" s="85"/>
      <c r="H176" s="85"/>
      <c r="I176" s="85"/>
      <c r="J176" s="85"/>
      <c r="K176" s="85"/>
      <c r="L176" s="85"/>
      <c r="M176" s="85"/>
      <c r="N176" s="85"/>
      <c r="O176" s="85"/>
      <c r="P176" s="85"/>
      <c r="Q176" s="85"/>
    </row>
    <row r="177" spans="1:17" s="91" customFormat="1" ht="13.5" x14ac:dyDescent="0.2">
      <c r="A177" s="550"/>
      <c r="B177" s="353" t="s">
        <v>64</v>
      </c>
      <c r="C177" s="354">
        <f>'data input'!C134</f>
        <v>66.672519999999992</v>
      </c>
      <c r="D177" s="354">
        <f>'data input'!C207</f>
        <v>2.8313415436943989</v>
      </c>
      <c r="E177" s="108"/>
      <c r="F177" s="354">
        <f>'data input'!D134</f>
        <v>67.732872</v>
      </c>
      <c r="G177" s="354">
        <f>'data input'!E207</f>
        <v>5.696132813324998</v>
      </c>
      <c r="H177" s="108"/>
      <c r="I177" s="354">
        <f>'data input'!E134</f>
        <v>69.268832000000003</v>
      </c>
      <c r="J177" s="354">
        <f>'data input'!G207</f>
        <v>5.7031485519506626</v>
      </c>
      <c r="K177" s="108"/>
      <c r="L177" s="354">
        <f>'data input'!F134</f>
        <v>64.464568</v>
      </c>
      <c r="M177" s="354">
        <f>'data input'!I207</f>
        <v>5.9551258618985239</v>
      </c>
      <c r="N177" s="108"/>
      <c r="O177" s="354">
        <f>'data input'!G134</f>
        <v>60.738440000000004</v>
      </c>
      <c r="P177" s="354">
        <f>'data input'!K207</f>
        <v>3.6375001832044109</v>
      </c>
      <c r="Q177" s="109"/>
    </row>
    <row r="178" spans="1:17" s="91" customFormat="1" ht="13.5" x14ac:dyDescent="0.2">
      <c r="A178" s="550"/>
      <c r="B178" s="355" t="s">
        <v>65</v>
      </c>
      <c r="C178" s="354">
        <f>'data input'!C135</f>
        <v>37.99468000000001</v>
      </c>
      <c r="D178" s="354">
        <f>'data input'!C208</f>
        <v>1.8875610291295992</v>
      </c>
      <c r="E178" s="108"/>
      <c r="F178" s="354">
        <f>'data input'!D135</f>
        <v>39.072816000000003</v>
      </c>
      <c r="G178" s="354">
        <f>'data input'!E208</f>
        <v>2.848066406662499</v>
      </c>
      <c r="H178" s="108"/>
      <c r="I178" s="354">
        <f>'data input'!E135</f>
        <v>41.198384000000004</v>
      </c>
      <c r="J178" s="354">
        <f>'data input'!G208</f>
        <v>2.8515742759753313</v>
      </c>
      <c r="K178" s="108"/>
      <c r="L178" s="354">
        <f>'data input'!F135</f>
        <v>35.426183999999999</v>
      </c>
      <c r="M178" s="354">
        <f>'data input'!I208</f>
        <v>2.3820503447594095</v>
      </c>
      <c r="N178" s="108"/>
      <c r="O178" s="354">
        <f>'data input'!G135</f>
        <v>32.748589999999993</v>
      </c>
      <c r="P178" s="354">
        <f>'data input'!K208</f>
        <v>1.4550000732817643</v>
      </c>
      <c r="Q178" s="109"/>
    </row>
    <row r="179" spans="1:17" s="91" customFormat="1" ht="13.5" x14ac:dyDescent="0.2">
      <c r="A179" s="550"/>
      <c r="B179" s="355" t="s">
        <v>66</v>
      </c>
      <c r="C179" s="354">
        <f>'data input'!C136</f>
        <v>53.154552000000002</v>
      </c>
      <c r="D179" s="354">
        <f>'data input'!C209</f>
        <v>1.8875610291295992</v>
      </c>
      <c r="E179" s="108"/>
      <c r="F179" s="354">
        <f>'data input'!D136</f>
        <v>55.416311999999998</v>
      </c>
      <c r="G179" s="354">
        <f>'data input'!E209</f>
        <v>3.7974218755499991</v>
      </c>
      <c r="H179" s="108"/>
      <c r="I179" s="354">
        <f>'data input'!E136</f>
        <v>57.414960000000008</v>
      </c>
      <c r="J179" s="354">
        <f>'data input'!G209</f>
        <v>3.8020990346337751</v>
      </c>
      <c r="K179" s="108"/>
      <c r="L179" s="354">
        <f>'data input'!F136</f>
        <v>50.688047999999995</v>
      </c>
      <c r="M179" s="354">
        <f>'data input'!I209</f>
        <v>3.5730755171391149</v>
      </c>
      <c r="N179" s="108"/>
      <c r="O179" s="354">
        <f>'data input'!G136</f>
        <v>45.678660000000001</v>
      </c>
      <c r="P179" s="354">
        <f>'data input'!K209</f>
        <v>2.1825001099226466</v>
      </c>
      <c r="Q179" s="109"/>
    </row>
    <row r="180" spans="1:17" s="91" customFormat="1" ht="13.5" x14ac:dyDescent="0.2">
      <c r="A180" s="550"/>
      <c r="B180" s="355" t="s">
        <v>67</v>
      </c>
      <c r="C180" s="354">
        <f>'data input'!C137</f>
        <v>205.00847999999999</v>
      </c>
      <c r="D180" s="354">
        <f>'data input'!C210</f>
        <v>9.4378051456479977</v>
      </c>
      <c r="E180" s="108"/>
      <c r="F180" s="354">
        <f>'data input'!D137</f>
        <v>243.522696</v>
      </c>
      <c r="G180" s="354">
        <f>'data input'!E210</f>
        <v>16.139042971087495</v>
      </c>
      <c r="H180" s="108"/>
      <c r="I180" s="354">
        <f>'data input'!E137</f>
        <v>254.02407200000002</v>
      </c>
      <c r="J180" s="354">
        <f>'data input'!G210</f>
        <v>17.109445655851985</v>
      </c>
      <c r="K180" s="108"/>
      <c r="L180" s="354">
        <f>'data input'!F137</f>
        <v>223.24392</v>
      </c>
      <c r="M180" s="354">
        <f>'data input'!I210</f>
        <v>16.674352413315869</v>
      </c>
      <c r="N180" s="108"/>
      <c r="O180" s="354">
        <f>'data input'!G137</f>
        <v>192.03071999999997</v>
      </c>
      <c r="P180" s="354">
        <f>'data input'!K210</f>
        <v>10.18500051297235</v>
      </c>
      <c r="Q180" s="109"/>
    </row>
    <row r="181" spans="1:17" s="91" customFormat="1" ht="13.5" x14ac:dyDescent="0.2">
      <c r="A181" s="550"/>
      <c r="B181" s="355" t="s">
        <v>68</v>
      </c>
      <c r="C181" s="354">
        <f>'data input'!C138</f>
        <v>116.384424</v>
      </c>
      <c r="D181" s="354">
        <f>'data input'!C211</f>
        <v>6.6064636019535987</v>
      </c>
      <c r="E181" s="108"/>
      <c r="F181" s="354">
        <f>'data input'!D138</f>
        <v>183.97608799999998</v>
      </c>
      <c r="G181" s="354">
        <f>'data input'!E211</f>
        <v>10.442910157762498</v>
      </c>
      <c r="H181" s="108"/>
      <c r="I181" s="354">
        <f>'data input'!E138</f>
        <v>213.06296000000003</v>
      </c>
      <c r="J181" s="354">
        <f>'data input'!G211</f>
        <v>11.406297103901325</v>
      </c>
      <c r="K181" s="108"/>
      <c r="L181" s="354">
        <f>'data input'!F138</f>
        <v>197.22167199999998</v>
      </c>
      <c r="M181" s="354">
        <f>'data input'!I211</f>
        <v>10.719226551417343</v>
      </c>
      <c r="N181" s="108"/>
      <c r="O181" s="354">
        <f>'data input'!G138</f>
        <v>145.59129999999999</v>
      </c>
      <c r="P181" s="354">
        <f>'data input'!K211</f>
        <v>6.5475003297679395</v>
      </c>
      <c r="Q181" s="109"/>
    </row>
    <row r="182" spans="1:17" s="91" customFormat="1" ht="13.5" x14ac:dyDescent="0.2">
      <c r="A182" s="550"/>
      <c r="B182" s="355" t="s">
        <v>69</v>
      </c>
      <c r="C182" s="354">
        <f>'data input'!C139</f>
        <v>11.368840000000001</v>
      </c>
      <c r="D182" s="354">
        <f>'data input'!C212</f>
        <v>0.94378051456479961</v>
      </c>
      <c r="E182" s="108"/>
      <c r="F182" s="354">
        <f>'data input'!D139</f>
        <v>21.47532</v>
      </c>
      <c r="G182" s="354">
        <f>'data input'!E212</f>
        <v>0.94935546888749978</v>
      </c>
      <c r="H182" s="108"/>
      <c r="I182" s="354">
        <f>'data input'!E139</f>
        <v>35.778672</v>
      </c>
      <c r="J182" s="354">
        <f>'data input'!G212</f>
        <v>0.95052475865844377</v>
      </c>
      <c r="K182" s="108"/>
      <c r="L182" s="354">
        <f>'data input'!F139</f>
        <v>38.821863999999991</v>
      </c>
      <c r="M182" s="354">
        <f>'data input'!I212</f>
        <v>1.1910251723797047</v>
      </c>
      <c r="N182" s="108"/>
      <c r="O182" s="354">
        <f>'data input'!G139</f>
        <v>34.076119999999996</v>
      </c>
      <c r="P182" s="354">
        <f>'data input'!K212</f>
        <v>0.72750003664088214</v>
      </c>
      <c r="Q182" s="109"/>
    </row>
    <row r="183" spans="1:17" s="91" customFormat="1" ht="13.5" x14ac:dyDescent="0.2">
      <c r="A183" s="550"/>
      <c r="B183" s="355" t="s">
        <v>70</v>
      </c>
      <c r="C183" s="354">
        <f>'data input'!C140</f>
        <v>4.8012240000000004</v>
      </c>
      <c r="D183" s="354">
        <f>'data input'!C213</f>
        <v>0</v>
      </c>
      <c r="E183" s="108"/>
      <c r="F183" s="354">
        <f>'data input'!D140</f>
        <v>9.1882480000000015</v>
      </c>
      <c r="G183" s="354">
        <f>'data input'!E213</f>
        <v>0.94935546888749978</v>
      </c>
      <c r="H183" s="108"/>
      <c r="I183" s="354">
        <f>'data input'!E140</f>
        <v>14.994344000000002</v>
      </c>
      <c r="J183" s="354">
        <f>'data input'!G213</f>
        <v>0.95052475865844377</v>
      </c>
      <c r="K183" s="108"/>
      <c r="L183" s="354">
        <f>'data input'!F140</f>
        <v>16.370552</v>
      </c>
      <c r="M183" s="354">
        <f>'data input'!I213</f>
        <v>0</v>
      </c>
      <c r="N183" s="108"/>
      <c r="O183" s="354">
        <f>'data input'!G140</f>
        <v>16.956169999999997</v>
      </c>
      <c r="P183" s="354">
        <f>'data input'!K213</f>
        <v>0</v>
      </c>
      <c r="Q183" s="109"/>
    </row>
    <row r="184" spans="1:17" s="91" customFormat="1" ht="13.5" x14ac:dyDescent="0.2">
      <c r="A184" s="550"/>
      <c r="B184" s="356" t="s">
        <v>24</v>
      </c>
      <c r="C184" s="354">
        <f>'data input'!C141</f>
        <v>2.7492239999999999</v>
      </c>
      <c r="D184" s="354">
        <f>'data input'!C214</f>
        <v>0</v>
      </c>
      <c r="E184" s="108"/>
      <c r="F184" s="354">
        <f>'data input'!D141</f>
        <v>7.7512400000000001</v>
      </c>
      <c r="G184" s="354">
        <f>'data input'!E214</f>
        <v>0.94935546888749978</v>
      </c>
      <c r="H184" s="108"/>
      <c r="I184" s="354">
        <f>'data input'!E141</f>
        <v>12.00116</v>
      </c>
      <c r="J184" s="354">
        <f>'data input'!G214</f>
        <v>0</v>
      </c>
      <c r="K184" s="108"/>
      <c r="L184" s="354">
        <f>'data input'!F141</f>
        <v>9.0520560000000003</v>
      </c>
      <c r="M184" s="354">
        <f>'data input'!I214</f>
        <v>0</v>
      </c>
      <c r="N184" s="108"/>
      <c r="O184" s="354">
        <f>'data input'!G141</f>
        <v>5.7636499999999993</v>
      </c>
      <c r="P184" s="354">
        <f>'data input'!K214</f>
        <v>0</v>
      </c>
      <c r="Q184" s="109"/>
    </row>
    <row r="185" spans="1:17" s="91" customFormat="1" ht="13.5" x14ac:dyDescent="0.2">
      <c r="A185" s="550"/>
      <c r="B185" s="357" t="s">
        <v>11</v>
      </c>
      <c r="C185" s="358">
        <f>'data input'!C142</f>
        <v>498.13394399999999</v>
      </c>
      <c r="D185" s="358">
        <f>'data input'!C215</f>
        <v>23.594512864119995</v>
      </c>
      <c r="E185" s="110"/>
      <c r="F185" s="358">
        <f>'data input'!D142</f>
        <v>628.13559200000009</v>
      </c>
      <c r="G185" s="358">
        <f>'data input'!E215</f>
        <v>41.771640631049976</v>
      </c>
      <c r="H185" s="110"/>
      <c r="I185" s="358">
        <f>'data input'!E142</f>
        <v>697.74338399999999</v>
      </c>
      <c r="J185" s="358">
        <f>'data input'!G215</f>
        <v>42.77361413962997</v>
      </c>
      <c r="K185" s="110"/>
      <c r="L185" s="358">
        <f>'data input'!F142</f>
        <v>635.28886399999999</v>
      </c>
      <c r="M185" s="358">
        <f>'data input'!I215</f>
        <v>40.494855860909965</v>
      </c>
      <c r="N185" s="110"/>
      <c r="O185" s="358">
        <f>'data input'!G142</f>
        <v>533.58365000000003</v>
      </c>
      <c r="P185" s="358">
        <f>'data input'!K215</f>
        <v>24.735001245789991</v>
      </c>
      <c r="Q185" s="111"/>
    </row>
    <row r="186" spans="1:17" s="91" customFormat="1" ht="13.5" x14ac:dyDescent="0.2">
      <c r="B186" s="474"/>
      <c r="C186" s="475"/>
      <c r="D186" s="475"/>
      <c r="E186" s="476"/>
      <c r="F186" s="475"/>
      <c r="G186" s="475"/>
      <c r="H186" s="476"/>
      <c r="I186" s="475"/>
      <c r="J186" s="475"/>
      <c r="K186" s="476"/>
      <c r="L186" s="475"/>
      <c r="M186" s="475"/>
      <c r="N186" s="476"/>
      <c r="O186" s="475"/>
      <c r="P186" s="475"/>
      <c r="Q186" s="476"/>
    </row>
    <row r="187" spans="1:17" s="91" customFormat="1" x14ac:dyDescent="0.2">
      <c r="B187" s="350" t="s">
        <v>115</v>
      </c>
      <c r="C187" s="132" t="s">
        <v>136</v>
      </c>
      <c r="D187" s="134"/>
      <c r="E187" s="133"/>
      <c r="F187" s="132" t="s">
        <v>137</v>
      </c>
      <c r="G187" s="134"/>
      <c r="H187" s="133"/>
      <c r="I187" s="132" t="s">
        <v>111</v>
      </c>
      <c r="J187" s="134"/>
      <c r="K187" s="133"/>
    </row>
    <row r="188" spans="1:17" s="91" customFormat="1" x14ac:dyDescent="0.2">
      <c r="B188" s="350" t="s">
        <v>113</v>
      </c>
      <c r="C188" s="89" t="s">
        <v>26</v>
      </c>
      <c r="D188" s="128" t="s">
        <v>110</v>
      </c>
      <c r="E188" s="128"/>
      <c r="F188" s="130" t="s">
        <v>26</v>
      </c>
      <c r="G188" s="128" t="s">
        <v>110</v>
      </c>
      <c r="H188" s="128"/>
      <c r="I188" s="130" t="s">
        <v>26</v>
      </c>
      <c r="J188" s="128" t="s">
        <v>110</v>
      </c>
      <c r="K188" s="128"/>
    </row>
    <row r="189" spans="1:17" s="91" customFormat="1" ht="15" x14ac:dyDescent="0.2">
      <c r="B189" s="351" t="s">
        <v>114</v>
      </c>
      <c r="C189" s="90" t="s">
        <v>57</v>
      </c>
      <c r="D189" s="90" t="s">
        <v>57</v>
      </c>
      <c r="E189" s="87" t="s">
        <v>12</v>
      </c>
      <c r="F189" s="90" t="s">
        <v>57</v>
      </c>
      <c r="G189" s="90" t="s">
        <v>57</v>
      </c>
      <c r="H189" s="87" t="s">
        <v>12</v>
      </c>
      <c r="I189" s="90" t="s">
        <v>57</v>
      </c>
      <c r="J189" s="90" t="s">
        <v>57</v>
      </c>
      <c r="K189" s="87" t="s">
        <v>12</v>
      </c>
    </row>
    <row r="190" spans="1:17" s="91" customFormat="1" x14ac:dyDescent="0.2">
      <c r="B190" s="362" t="s">
        <v>20</v>
      </c>
      <c r="C190" s="85"/>
      <c r="D190" s="85"/>
      <c r="E190" s="85"/>
      <c r="F190" s="85"/>
      <c r="G190" s="85"/>
      <c r="H190" s="85"/>
      <c r="I190" s="85"/>
      <c r="J190" s="85"/>
      <c r="K190" s="85"/>
    </row>
    <row r="191" spans="1:17" s="91" customFormat="1" ht="13.5" x14ac:dyDescent="0.2">
      <c r="B191" s="353" t="s">
        <v>64</v>
      </c>
      <c r="C191" s="354">
        <f t="shared" ref="C191:K191" si="60">C177</f>
        <v>66.672519999999992</v>
      </c>
      <c r="D191" s="354">
        <f t="shared" si="60"/>
        <v>2.8313415436943989</v>
      </c>
      <c r="E191" s="108">
        <f t="shared" si="60"/>
        <v>0</v>
      </c>
      <c r="F191" s="354">
        <f t="shared" si="60"/>
        <v>67.732872</v>
      </c>
      <c r="G191" s="354">
        <f t="shared" si="60"/>
        <v>5.696132813324998</v>
      </c>
      <c r="H191" s="108">
        <f t="shared" si="60"/>
        <v>0</v>
      </c>
      <c r="I191" s="354">
        <f t="shared" si="60"/>
        <v>69.268832000000003</v>
      </c>
      <c r="J191" s="354">
        <f t="shared" si="60"/>
        <v>5.7031485519506626</v>
      </c>
      <c r="K191" s="108">
        <f t="shared" si="60"/>
        <v>0</v>
      </c>
    </row>
    <row r="192" spans="1:17" s="91" customFormat="1" ht="13.5" x14ac:dyDescent="0.2">
      <c r="B192" s="355" t="s">
        <v>65</v>
      </c>
      <c r="C192" s="354">
        <f t="shared" ref="C192:K192" si="61">C178</f>
        <v>37.99468000000001</v>
      </c>
      <c r="D192" s="354">
        <f t="shared" si="61"/>
        <v>1.8875610291295992</v>
      </c>
      <c r="E192" s="108">
        <f t="shared" si="61"/>
        <v>0</v>
      </c>
      <c r="F192" s="354">
        <f t="shared" si="61"/>
        <v>39.072816000000003</v>
      </c>
      <c r="G192" s="354">
        <f t="shared" si="61"/>
        <v>2.848066406662499</v>
      </c>
      <c r="H192" s="108">
        <f t="shared" si="61"/>
        <v>0</v>
      </c>
      <c r="I192" s="354">
        <f t="shared" si="61"/>
        <v>41.198384000000004</v>
      </c>
      <c r="J192" s="354">
        <f t="shared" si="61"/>
        <v>2.8515742759753313</v>
      </c>
      <c r="K192" s="108">
        <f t="shared" si="61"/>
        <v>0</v>
      </c>
    </row>
    <row r="193" spans="2:17" s="91" customFormat="1" ht="13.5" x14ac:dyDescent="0.2">
      <c r="B193" s="355" t="s">
        <v>66</v>
      </c>
      <c r="C193" s="354">
        <f t="shared" ref="C193:K193" si="62">C179</f>
        <v>53.154552000000002</v>
      </c>
      <c r="D193" s="354">
        <f t="shared" si="62"/>
        <v>1.8875610291295992</v>
      </c>
      <c r="E193" s="108">
        <f t="shared" si="62"/>
        <v>0</v>
      </c>
      <c r="F193" s="354">
        <f t="shared" si="62"/>
        <v>55.416311999999998</v>
      </c>
      <c r="G193" s="354">
        <f t="shared" si="62"/>
        <v>3.7974218755499991</v>
      </c>
      <c r="H193" s="108">
        <f t="shared" si="62"/>
        <v>0</v>
      </c>
      <c r="I193" s="354">
        <f t="shared" si="62"/>
        <v>57.414960000000008</v>
      </c>
      <c r="J193" s="354">
        <f t="shared" si="62"/>
        <v>3.8020990346337751</v>
      </c>
      <c r="K193" s="108">
        <f t="shared" si="62"/>
        <v>0</v>
      </c>
    </row>
    <row r="194" spans="2:17" s="91" customFormat="1" ht="13.5" x14ac:dyDescent="0.2">
      <c r="B194" s="355" t="s">
        <v>67</v>
      </c>
      <c r="C194" s="354">
        <f t="shared" ref="C194:K194" si="63">C180</f>
        <v>205.00847999999999</v>
      </c>
      <c r="D194" s="354">
        <f t="shared" si="63"/>
        <v>9.4378051456479977</v>
      </c>
      <c r="E194" s="108">
        <f t="shared" si="63"/>
        <v>0</v>
      </c>
      <c r="F194" s="354">
        <f t="shared" si="63"/>
        <v>243.522696</v>
      </c>
      <c r="G194" s="354">
        <f t="shared" si="63"/>
        <v>16.139042971087495</v>
      </c>
      <c r="H194" s="108">
        <f t="shared" si="63"/>
        <v>0</v>
      </c>
      <c r="I194" s="354">
        <f t="shared" si="63"/>
        <v>254.02407200000002</v>
      </c>
      <c r="J194" s="354">
        <f t="shared" si="63"/>
        <v>17.109445655851985</v>
      </c>
      <c r="K194" s="108">
        <f t="shared" si="63"/>
        <v>0</v>
      </c>
    </row>
    <row r="195" spans="2:17" s="91" customFormat="1" ht="13.5" x14ac:dyDescent="0.2">
      <c r="B195" s="355" t="s">
        <v>68</v>
      </c>
      <c r="C195" s="354">
        <f t="shared" ref="C195:K195" si="64">C181</f>
        <v>116.384424</v>
      </c>
      <c r="D195" s="354">
        <f t="shared" si="64"/>
        <v>6.6064636019535987</v>
      </c>
      <c r="E195" s="108">
        <f t="shared" si="64"/>
        <v>0</v>
      </c>
      <c r="F195" s="354">
        <f t="shared" si="64"/>
        <v>183.97608799999998</v>
      </c>
      <c r="G195" s="354">
        <f t="shared" si="64"/>
        <v>10.442910157762498</v>
      </c>
      <c r="H195" s="108">
        <f t="shared" si="64"/>
        <v>0</v>
      </c>
      <c r="I195" s="354">
        <f t="shared" si="64"/>
        <v>213.06296000000003</v>
      </c>
      <c r="J195" s="354">
        <f t="shared" si="64"/>
        <v>11.406297103901325</v>
      </c>
      <c r="K195" s="108">
        <f t="shared" si="64"/>
        <v>0</v>
      </c>
    </row>
    <row r="196" spans="2:17" s="91" customFormat="1" ht="13.5" x14ac:dyDescent="0.2">
      <c r="B196" s="355" t="s">
        <v>69</v>
      </c>
      <c r="C196" s="354">
        <f t="shared" ref="C196:K196" si="65">C182</f>
        <v>11.368840000000001</v>
      </c>
      <c r="D196" s="354">
        <f t="shared" si="65"/>
        <v>0.94378051456479961</v>
      </c>
      <c r="E196" s="108">
        <f t="shared" si="65"/>
        <v>0</v>
      </c>
      <c r="F196" s="354">
        <f t="shared" si="65"/>
        <v>21.47532</v>
      </c>
      <c r="G196" s="354">
        <f t="shared" si="65"/>
        <v>0.94935546888749978</v>
      </c>
      <c r="H196" s="108">
        <f t="shared" si="65"/>
        <v>0</v>
      </c>
      <c r="I196" s="354">
        <f t="shared" si="65"/>
        <v>35.778672</v>
      </c>
      <c r="J196" s="354">
        <f t="shared" si="65"/>
        <v>0.95052475865844377</v>
      </c>
      <c r="K196" s="108">
        <f t="shared" si="65"/>
        <v>0</v>
      </c>
    </row>
    <row r="197" spans="2:17" s="91" customFormat="1" ht="13.5" x14ac:dyDescent="0.2">
      <c r="B197" s="355" t="s">
        <v>70</v>
      </c>
      <c r="C197" s="354">
        <f t="shared" ref="C197:K197" si="66">C183</f>
        <v>4.8012240000000004</v>
      </c>
      <c r="D197" s="354">
        <f t="shared" si="66"/>
        <v>0</v>
      </c>
      <c r="E197" s="108">
        <f t="shared" si="66"/>
        <v>0</v>
      </c>
      <c r="F197" s="354">
        <f t="shared" si="66"/>
        <v>9.1882480000000015</v>
      </c>
      <c r="G197" s="354">
        <f t="shared" si="66"/>
        <v>0.94935546888749978</v>
      </c>
      <c r="H197" s="108">
        <f t="shared" si="66"/>
        <v>0</v>
      </c>
      <c r="I197" s="354">
        <f t="shared" si="66"/>
        <v>14.994344000000002</v>
      </c>
      <c r="J197" s="354">
        <f t="shared" si="66"/>
        <v>0.95052475865844377</v>
      </c>
      <c r="K197" s="108">
        <f t="shared" si="66"/>
        <v>0</v>
      </c>
    </row>
    <row r="198" spans="2:17" s="91" customFormat="1" ht="13.5" x14ac:dyDescent="0.2">
      <c r="B198" s="356" t="s">
        <v>24</v>
      </c>
      <c r="C198" s="354">
        <f t="shared" ref="C198:K198" si="67">C184</f>
        <v>2.7492239999999999</v>
      </c>
      <c r="D198" s="354">
        <f t="shared" si="67"/>
        <v>0</v>
      </c>
      <c r="E198" s="108">
        <f t="shared" si="67"/>
        <v>0</v>
      </c>
      <c r="F198" s="354">
        <f t="shared" si="67"/>
        <v>7.7512400000000001</v>
      </c>
      <c r="G198" s="354">
        <f t="shared" si="67"/>
        <v>0.94935546888749978</v>
      </c>
      <c r="H198" s="108">
        <f t="shared" si="67"/>
        <v>0</v>
      </c>
      <c r="I198" s="354">
        <f t="shared" si="67"/>
        <v>12.00116</v>
      </c>
      <c r="J198" s="354">
        <f t="shared" si="67"/>
        <v>0</v>
      </c>
      <c r="K198" s="108">
        <f t="shared" si="67"/>
        <v>0</v>
      </c>
    </row>
    <row r="199" spans="2:17" s="91" customFormat="1" ht="13.5" x14ac:dyDescent="0.2">
      <c r="B199" s="357" t="s">
        <v>11</v>
      </c>
      <c r="C199" s="358">
        <f t="shared" ref="C199:K199" si="68">C185</f>
        <v>498.13394399999999</v>
      </c>
      <c r="D199" s="358">
        <f t="shared" si="68"/>
        <v>23.594512864119995</v>
      </c>
      <c r="E199" s="110">
        <f t="shared" si="68"/>
        <v>0</v>
      </c>
      <c r="F199" s="358">
        <f t="shared" si="68"/>
        <v>628.13559200000009</v>
      </c>
      <c r="G199" s="358">
        <f t="shared" si="68"/>
        <v>41.771640631049976</v>
      </c>
      <c r="H199" s="110">
        <f t="shared" si="68"/>
        <v>0</v>
      </c>
      <c r="I199" s="358">
        <f t="shared" si="68"/>
        <v>697.74338399999999</v>
      </c>
      <c r="J199" s="358">
        <f t="shared" si="68"/>
        <v>42.77361413962997</v>
      </c>
      <c r="K199" s="110">
        <f t="shared" si="68"/>
        <v>0</v>
      </c>
    </row>
    <row r="200" spans="2:17" s="91" customFormat="1" ht="13.5" x14ac:dyDescent="0.2">
      <c r="B200" s="474"/>
      <c r="C200" s="475"/>
      <c r="D200" s="475"/>
      <c r="E200" s="476"/>
      <c r="F200" s="475"/>
      <c r="G200" s="475"/>
      <c r="H200" s="476"/>
      <c r="I200" s="475"/>
      <c r="J200" s="475"/>
      <c r="K200" s="476"/>
      <c r="L200" s="475"/>
      <c r="M200" s="475"/>
      <c r="N200" s="476"/>
      <c r="O200" s="475"/>
      <c r="P200" s="475"/>
      <c r="Q200" s="476"/>
    </row>
    <row r="201" spans="2:17" s="91" customFormat="1" x14ac:dyDescent="0.2">
      <c r="B201" s="350" t="s">
        <v>115</v>
      </c>
      <c r="C201" s="132" t="s">
        <v>112</v>
      </c>
      <c r="D201" s="134"/>
      <c r="E201" s="133"/>
      <c r="F201" s="132" t="s">
        <v>138</v>
      </c>
      <c r="G201" s="134"/>
      <c r="H201" s="134"/>
    </row>
    <row r="202" spans="2:17" s="91" customFormat="1" x14ac:dyDescent="0.2">
      <c r="B202" s="350" t="s">
        <v>113</v>
      </c>
      <c r="C202" s="130" t="s">
        <v>26</v>
      </c>
      <c r="D202" s="128" t="s">
        <v>110</v>
      </c>
      <c r="E202" s="128"/>
      <c r="F202" s="130" t="s">
        <v>26</v>
      </c>
      <c r="G202" s="128" t="s">
        <v>110</v>
      </c>
      <c r="H202" s="128"/>
    </row>
    <row r="203" spans="2:17" s="91" customFormat="1" ht="15" x14ac:dyDescent="0.2">
      <c r="B203" s="351" t="s">
        <v>114</v>
      </c>
      <c r="C203" s="90" t="s">
        <v>57</v>
      </c>
      <c r="D203" s="90" t="s">
        <v>57</v>
      </c>
      <c r="E203" s="87" t="s">
        <v>12</v>
      </c>
      <c r="F203" s="90" t="s">
        <v>57</v>
      </c>
      <c r="G203" s="90" t="s">
        <v>57</v>
      </c>
      <c r="H203" s="88" t="s">
        <v>12</v>
      </c>
    </row>
    <row r="204" spans="2:17" s="91" customFormat="1" x14ac:dyDescent="0.2">
      <c r="B204" s="362" t="s">
        <v>20</v>
      </c>
      <c r="C204" s="85"/>
      <c r="D204" s="85"/>
      <c r="E204" s="85"/>
      <c r="F204" s="85"/>
      <c r="G204" s="85"/>
      <c r="H204" s="85"/>
    </row>
    <row r="205" spans="2:17" s="91" customFormat="1" ht="13.5" x14ac:dyDescent="0.2">
      <c r="B205" s="353" t="s">
        <v>64</v>
      </c>
      <c r="C205" s="354">
        <f t="shared" ref="C205:C213" si="69">L177</f>
        <v>64.464568</v>
      </c>
      <c r="D205" s="354">
        <f t="shared" ref="D205:D213" si="70">M177</f>
        <v>5.9551258618985239</v>
      </c>
      <c r="E205" s="108">
        <f t="shared" ref="E205:E213" si="71">N177</f>
        <v>0</v>
      </c>
      <c r="F205" s="354">
        <f t="shared" ref="F205:F213" si="72">O177</f>
        <v>60.738440000000004</v>
      </c>
      <c r="G205" s="354">
        <f t="shared" ref="G205:G213" si="73">P177</f>
        <v>3.6375001832044109</v>
      </c>
      <c r="H205" s="109">
        <f t="shared" ref="H205:H213" si="74">Q177</f>
        <v>0</v>
      </c>
    </row>
    <row r="206" spans="2:17" s="91" customFormat="1" ht="13.5" x14ac:dyDescent="0.2">
      <c r="B206" s="355" t="s">
        <v>65</v>
      </c>
      <c r="C206" s="354">
        <f t="shared" si="69"/>
        <v>35.426183999999999</v>
      </c>
      <c r="D206" s="354">
        <f t="shared" si="70"/>
        <v>2.3820503447594095</v>
      </c>
      <c r="E206" s="108">
        <f t="shared" si="71"/>
        <v>0</v>
      </c>
      <c r="F206" s="354">
        <f t="shared" si="72"/>
        <v>32.748589999999993</v>
      </c>
      <c r="G206" s="354">
        <f t="shared" si="73"/>
        <v>1.4550000732817643</v>
      </c>
      <c r="H206" s="109">
        <f t="shared" si="74"/>
        <v>0</v>
      </c>
    </row>
    <row r="207" spans="2:17" s="91" customFormat="1" ht="13.5" x14ac:dyDescent="0.2">
      <c r="B207" s="355" t="s">
        <v>66</v>
      </c>
      <c r="C207" s="354">
        <f t="shared" si="69"/>
        <v>50.688047999999995</v>
      </c>
      <c r="D207" s="354">
        <f t="shared" si="70"/>
        <v>3.5730755171391149</v>
      </c>
      <c r="E207" s="108">
        <f t="shared" si="71"/>
        <v>0</v>
      </c>
      <c r="F207" s="354">
        <f t="shared" si="72"/>
        <v>45.678660000000001</v>
      </c>
      <c r="G207" s="354">
        <f t="shared" si="73"/>
        <v>2.1825001099226466</v>
      </c>
      <c r="H207" s="109">
        <f t="shared" si="74"/>
        <v>0</v>
      </c>
    </row>
    <row r="208" spans="2:17" s="91" customFormat="1" ht="13.5" x14ac:dyDescent="0.2">
      <c r="B208" s="355" t="s">
        <v>67</v>
      </c>
      <c r="C208" s="354">
        <f t="shared" si="69"/>
        <v>223.24392</v>
      </c>
      <c r="D208" s="354">
        <f t="shared" si="70"/>
        <v>16.674352413315869</v>
      </c>
      <c r="E208" s="108">
        <f t="shared" si="71"/>
        <v>0</v>
      </c>
      <c r="F208" s="354">
        <f t="shared" si="72"/>
        <v>192.03071999999997</v>
      </c>
      <c r="G208" s="354">
        <f t="shared" si="73"/>
        <v>10.18500051297235</v>
      </c>
      <c r="H208" s="109">
        <f t="shared" si="74"/>
        <v>0</v>
      </c>
    </row>
    <row r="209" spans="1:17" s="91" customFormat="1" ht="13.5" x14ac:dyDescent="0.2">
      <c r="B209" s="355" t="s">
        <v>68</v>
      </c>
      <c r="C209" s="354">
        <f t="shared" si="69"/>
        <v>197.22167199999998</v>
      </c>
      <c r="D209" s="354">
        <f t="shared" si="70"/>
        <v>10.719226551417343</v>
      </c>
      <c r="E209" s="108">
        <f t="shared" si="71"/>
        <v>0</v>
      </c>
      <c r="F209" s="354">
        <f t="shared" si="72"/>
        <v>145.59129999999999</v>
      </c>
      <c r="G209" s="354">
        <f t="shared" si="73"/>
        <v>6.5475003297679395</v>
      </c>
      <c r="H209" s="109">
        <f t="shared" si="74"/>
        <v>0</v>
      </c>
    </row>
    <row r="210" spans="1:17" s="91" customFormat="1" ht="13.5" x14ac:dyDescent="0.2">
      <c r="B210" s="355" t="s">
        <v>69</v>
      </c>
      <c r="C210" s="354">
        <f t="shared" si="69"/>
        <v>38.821863999999991</v>
      </c>
      <c r="D210" s="354">
        <f t="shared" si="70"/>
        <v>1.1910251723797047</v>
      </c>
      <c r="E210" s="108">
        <f t="shared" si="71"/>
        <v>0</v>
      </c>
      <c r="F210" s="354">
        <f t="shared" si="72"/>
        <v>34.076119999999996</v>
      </c>
      <c r="G210" s="354">
        <f t="shared" si="73"/>
        <v>0.72750003664088214</v>
      </c>
      <c r="H210" s="109">
        <f t="shared" si="74"/>
        <v>0</v>
      </c>
    </row>
    <row r="211" spans="1:17" s="91" customFormat="1" ht="13.5" x14ac:dyDescent="0.2">
      <c r="B211" s="355" t="s">
        <v>70</v>
      </c>
      <c r="C211" s="354">
        <f t="shared" si="69"/>
        <v>16.370552</v>
      </c>
      <c r="D211" s="354">
        <f t="shared" si="70"/>
        <v>0</v>
      </c>
      <c r="E211" s="108">
        <f t="shared" si="71"/>
        <v>0</v>
      </c>
      <c r="F211" s="354">
        <f t="shared" si="72"/>
        <v>16.956169999999997</v>
      </c>
      <c r="G211" s="354">
        <f t="shared" si="73"/>
        <v>0</v>
      </c>
      <c r="H211" s="109">
        <f t="shared" si="74"/>
        <v>0</v>
      </c>
    </row>
    <row r="212" spans="1:17" s="91" customFormat="1" ht="13.5" x14ac:dyDescent="0.2">
      <c r="B212" s="356" t="s">
        <v>24</v>
      </c>
      <c r="C212" s="354">
        <f t="shared" si="69"/>
        <v>9.0520560000000003</v>
      </c>
      <c r="D212" s="354">
        <f t="shared" si="70"/>
        <v>0</v>
      </c>
      <c r="E212" s="108">
        <f t="shared" si="71"/>
        <v>0</v>
      </c>
      <c r="F212" s="354">
        <f t="shared" si="72"/>
        <v>5.7636499999999993</v>
      </c>
      <c r="G212" s="354">
        <f t="shared" si="73"/>
        <v>0</v>
      </c>
      <c r="H212" s="109">
        <f t="shared" si="74"/>
        <v>0</v>
      </c>
    </row>
    <row r="213" spans="1:17" s="91" customFormat="1" ht="13.5" x14ac:dyDescent="0.2">
      <c r="B213" s="357" t="s">
        <v>11</v>
      </c>
      <c r="C213" s="358">
        <f t="shared" si="69"/>
        <v>635.28886399999999</v>
      </c>
      <c r="D213" s="358">
        <f t="shared" si="70"/>
        <v>40.494855860909965</v>
      </c>
      <c r="E213" s="110">
        <f t="shared" si="71"/>
        <v>0</v>
      </c>
      <c r="F213" s="358">
        <f t="shared" si="72"/>
        <v>533.58365000000003</v>
      </c>
      <c r="G213" s="358">
        <f t="shared" si="73"/>
        <v>24.735001245789991</v>
      </c>
      <c r="H213" s="111">
        <f t="shared" si="74"/>
        <v>0</v>
      </c>
    </row>
    <row r="214" spans="1:17" s="91" customFormat="1" x14ac:dyDescent="0.2"/>
    <row r="215" spans="1:17" s="91" customFormat="1" ht="12.75" customHeight="1" x14ac:dyDescent="0.2">
      <c r="A215" s="550" t="s">
        <v>243</v>
      </c>
      <c r="B215" s="350"/>
      <c r="C215" s="132" t="s">
        <v>136</v>
      </c>
      <c r="D215" s="134"/>
      <c r="E215" s="133"/>
      <c r="F215" s="132" t="s">
        <v>137</v>
      </c>
      <c r="G215" s="134"/>
      <c r="H215" s="133"/>
      <c r="I215" s="132" t="s">
        <v>111</v>
      </c>
      <c r="J215" s="134"/>
      <c r="K215" s="133"/>
      <c r="L215" s="132" t="s">
        <v>112</v>
      </c>
      <c r="M215" s="134"/>
      <c r="N215" s="133"/>
      <c r="O215" s="132" t="s">
        <v>138</v>
      </c>
      <c r="P215" s="134"/>
      <c r="Q215" s="134"/>
    </row>
    <row r="216" spans="1:17" s="91" customFormat="1" ht="40.5" customHeight="1" x14ac:dyDescent="0.2">
      <c r="A216" s="550"/>
      <c r="B216" s="350" t="s">
        <v>23</v>
      </c>
      <c r="C216" s="146" t="str">
        <f>'data input'!$G$28</f>
        <v>Public Forest Estate</v>
      </c>
      <c r="D216" s="129" t="s">
        <v>110</v>
      </c>
      <c r="E216" s="131"/>
      <c r="F216" s="146" t="str">
        <f>'data input'!$G$28</f>
        <v>Public Forest Estate</v>
      </c>
      <c r="G216" s="129" t="s">
        <v>110</v>
      </c>
      <c r="H216" s="131"/>
      <c r="I216" s="146" t="str">
        <f>'data input'!$G$28</f>
        <v>Public Forest Estate</v>
      </c>
      <c r="J216" s="129" t="s">
        <v>110</v>
      </c>
      <c r="K216" s="131"/>
      <c r="L216" s="146" t="str">
        <f>'data input'!$G$28</f>
        <v>Public Forest Estate</v>
      </c>
      <c r="M216" s="129" t="s">
        <v>110</v>
      </c>
      <c r="N216" s="131"/>
      <c r="O216" s="146" t="str">
        <f>'data input'!$G$28</f>
        <v>Public Forest Estate</v>
      </c>
      <c r="P216" s="129" t="s">
        <v>110</v>
      </c>
      <c r="Q216" s="131"/>
    </row>
    <row r="217" spans="1:17" s="91" customFormat="1" ht="15" x14ac:dyDescent="0.2">
      <c r="A217" s="550"/>
      <c r="B217" s="351"/>
      <c r="C217" s="90" t="s">
        <v>57</v>
      </c>
      <c r="D217" s="90" t="s">
        <v>57</v>
      </c>
      <c r="E217" s="87" t="s">
        <v>12</v>
      </c>
      <c r="F217" s="90" t="s">
        <v>57</v>
      </c>
      <c r="G217" s="90" t="s">
        <v>57</v>
      </c>
      <c r="H217" s="87" t="s">
        <v>12</v>
      </c>
      <c r="I217" s="90" t="s">
        <v>57</v>
      </c>
      <c r="J217" s="90" t="s">
        <v>57</v>
      </c>
      <c r="K217" s="87" t="s">
        <v>12</v>
      </c>
      <c r="L217" s="90" t="s">
        <v>57</v>
      </c>
      <c r="M217" s="90" t="s">
        <v>57</v>
      </c>
      <c r="N217" s="87" t="s">
        <v>12</v>
      </c>
      <c r="O217" s="90" t="s">
        <v>57</v>
      </c>
      <c r="P217" s="90" t="s">
        <v>57</v>
      </c>
      <c r="Q217" s="88" t="s">
        <v>12</v>
      </c>
    </row>
    <row r="218" spans="1:17" s="91" customFormat="1" x14ac:dyDescent="0.2">
      <c r="A218" s="550"/>
      <c r="B218" s="363" t="s">
        <v>21</v>
      </c>
      <c r="C218" s="86"/>
      <c r="D218" s="86"/>
      <c r="E218" s="86"/>
      <c r="F218" s="86"/>
      <c r="G218" s="86"/>
      <c r="H218" s="86"/>
      <c r="I218" s="86"/>
      <c r="J218" s="86"/>
      <c r="K218" s="86"/>
      <c r="L218" s="86"/>
      <c r="M218" s="86"/>
      <c r="N218" s="86"/>
      <c r="O218" s="86"/>
      <c r="P218" s="86"/>
      <c r="Q218" s="86"/>
    </row>
    <row r="219" spans="1:17" s="91" customFormat="1" ht="13.5" x14ac:dyDescent="0.2">
      <c r="A219" s="550"/>
      <c r="B219" s="353" t="s">
        <v>64</v>
      </c>
      <c r="C219" s="354">
        <f t="shared" ref="C219:D227" si="75">C135+C177</f>
        <v>1131.2185200000001</v>
      </c>
      <c r="D219" s="354">
        <f t="shared" si="75"/>
        <v>509.89034154369443</v>
      </c>
      <c r="E219" s="108"/>
      <c r="F219" s="354">
        <f t="shared" ref="F219:G227" si="76">F135+F177</f>
        <v>938.95887200000004</v>
      </c>
      <c r="G219" s="354">
        <f t="shared" si="76"/>
        <v>594.34713281332495</v>
      </c>
      <c r="H219" s="108"/>
      <c r="I219" s="354">
        <f t="shared" ref="I219:J227" si="77">I135+I177</f>
        <v>774.07183199999997</v>
      </c>
      <c r="J219" s="354">
        <f t="shared" si="77"/>
        <v>749.74314855195064</v>
      </c>
      <c r="K219" s="108"/>
      <c r="L219" s="354">
        <f t="shared" ref="L219:M227" si="78">L135+L177</f>
        <v>686.44056799999998</v>
      </c>
      <c r="M219" s="354">
        <f t="shared" si="78"/>
        <v>863.36312586189854</v>
      </c>
      <c r="N219" s="108"/>
      <c r="O219" s="354">
        <f t="shared" ref="O219:P227" si="79">O135+O177</f>
        <v>756.63544000000002</v>
      </c>
      <c r="P219" s="354">
        <f t="shared" si="79"/>
        <v>777.12850018320444</v>
      </c>
      <c r="Q219" s="109"/>
    </row>
    <row r="220" spans="1:17" s="91" customFormat="1" ht="13.5" x14ac:dyDescent="0.2">
      <c r="A220" s="550"/>
      <c r="B220" s="355" t="s">
        <v>65</v>
      </c>
      <c r="C220" s="354">
        <f t="shared" si="75"/>
        <v>540.59367999999995</v>
      </c>
      <c r="D220" s="354">
        <f t="shared" si="75"/>
        <v>301.23256102912961</v>
      </c>
      <c r="E220" s="108"/>
      <c r="F220" s="354">
        <f t="shared" si="76"/>
        <v>484.65381600000001</v>
      </c>
      <c r="G220" s="354">
        <f t="shared" si="76"/>
        <v>347.08906640666248</v>
      </c>
      <c r="H220" s="108"/>
      <c r="I220" s="354">
        <f t="shared" si="77"/>
        <v>412.71638399999995</v>
      </c>
      <c r="J220" s="354">
        <f t="shared" si="77"/>
        <v>444.79757427597536</v>
      </c>
      <c r="K220" s="108"/>
      <c r="L220" s="354">
        <f t="shared" si="78"/>
        <v>348.28518399999996</v>
      </c>
      <c r="M220" s="354">
        <f t="shared" si="78"/>
        <v>498.5030503447594</v>
      </c>
      <c r="N220" s="108"/>
      <c r="O220" s="354">
        <f t="shared" si="79"/>
        <v>328.53758999999997</v>
      </c>
      <c r="P220" s="354">
        <f t="shared" si="79"/>
        <v>439.36700007328176</v>
      </c>
      <c r="Q220" s="109"/>
    </row>
    <row r="221" spans="1:17" s="91" customFormat="1" ht="13.5" x14ac:dyDescent="0.2">
      <c r="A221" s="550"/>
      <c r="B221" s="355" t="s">
        <v>66</v>
      </c>
      <c r="C221" s="354">
        <f t="shared" si="75"/>
        <v>603.33055200000001</v>
      </c>
      <c r="D221" s="354">
        <f t="shared" si="75"/>
        <v>415.02256102912958</v>
      </c>
      <c r="E221" s="108"/>
      <c r="F221" s="354">
        <f t="shared" si="76"/>
        <v>561.39331199999992</v>
      </c>
      <c r="G221" s="354">
        <f t="shared" si="76"/>
        <v>479.12342187555004</v>
      </c>
      <c r="H221" s="108"/>
      <c r="I221" s="354">
        <f t="shared" si="77"/>
        <v>497.45996000000002</v>
      </c>
      <c r="J221" s="354">
        <f t="shared" si="77"/>
        <v>600.69609903463379</v>
      </c>
      <c r="K221" s="108"/>
      <c r="L221" s="354">
        <f t="shared" si="78"/>
        <v>424.83604800000001</v>
      </c>
      <c r="M221" s="354">
        <f t="shared" si="78"/>
        <v>663.44207551713919</v>
      </c>
      <c r="N221" s="108"/>
      <c r="O221" s="354">
        <f t="shared" si="79"/>
        <v>376.23165999999998</v>
      </c>
      <c r="P221" s="354">
        <f t="shared" si="79"/>
        <v>564.09750010992263</v>
      </c>
      <c r="Q221" s="109"/>
    </row>
    <row r="222" spans="1:17" s="91" customFormat="1" ht="13.5" x14ac:dyDescent="0.2">
      <c r="A222" s="550"/>
      <c r="B222" s="355" t="s">
        <v>67</v>
      </c>
      <c r="C222" s="354">
        <f t="shared" si="75"/>
        <v>1887.86148</v>
      </c>
      <c r="D222" s="354">
        <f t="shared" si="75"/>
        <v>1912.1068051456482</v>
      </c>
      <c r="E222" s="108"/>
      <c r="F222" s="354">
        <f t="shared" si="76"/>
        <v>1854.235696</v>
      </c>
      <c r="G222" s="354">
        <f t="shared" si="76"/>
        <v>2139.5370429710874</v>
      </c>
      <c r="H222" s="108"/>
      <c r="I222" s="354">
        <f t="shared" si="77"/>
        <v>1741.8800719999999</v>
      </c>
      <c r="J222" s="354">
        <f t="shared" si="77"/>
        <v>2605.4554456558521</v>
      </c>
      <c r="K222" s="108"/>
      <c r="L222" s="354">
        <f t="shared" si="78"/>
        <v>1533.8509199999999</v>
      </c>
      <c r="M222" s="354">
        <f t="shared" si="78"/>
        <v>2808.3413524133157</v>
      </c>
      <c r="N222" s="108"/>
      <c r="O222" s="354">
        <f t="shared" si="79"/>
        <v>1299.6907200000001</v>
      </c>
      <c r="P222" s="354">
        <f t="shared" si="79"/>
        <v>2358.8400005129724</v>
      </c>
      <c r="Q222" s="109"/>
    </row>
    <row r="223" spans="1:17" s="91" customFormat="1" ht="13.5" x14ac:dyDescent="0.2">
      <c r="A223" s="550"/>
      <c r="B223" s="355" t="s">
        <v>68</v>
      </c>
      <c r="C223" s="354">
        <f t="shared" si="75"/>
        <v>1614.560424</v>
      </c>
      <c r="D223" s="354">
        <f t="shared" si="75"/>
        <v>2851.4414636019537</v>
      </c>
      <c r="E223" s="108"/>
      <c r="F223" s="354">
        <f t="shared" si="76"/>
        <v>1664.6330879999998</v>
      </c>
      <c r="G223" s="354">
        <f t="shared" si="76"/>
        <v>3264.0149101577626</v>
      </c>
      <c r="H223" s="108"/>
      <c r="I223" s="354">
        <f t="shared" si="77"/>
        <v>1587.5959599999999</v>
      </c>
      <c r="J223" s="354">
        <f t="shared" si="77"/>
        <v>3939.3412971039011</v>
      </c>
      <c r="K223" s="108"/>
      <c r="L223" s="354">
        <f t="shared" si="78"/>
        <v>1453.6376719999998</v>
      </c>
      <c r="M223" s="354">
        <f t="shared" si="78"/>
        <v>4292.7022265514179</v>
      </c>
      <c r="N223" s="108"/>
      <c r="O223" s="354">
        <f t="shared" si="79"/>
        <v>1245.6723</v>
      </c>
      <c r="P223" s="354">
        <f t="shared" si="79"/>
        <v>3496.3185003297681</v>
      </c>
      <c r="Q223" s="109"/>
    </row>
    <row r="224" spans="1:17" s="91" customFormat="1" ht="13.5" x14ac:dyDescent="0.2">
      <c r="A224" s="550"/>
      <c r="B224" s="355" t="s">
        <v>69</v>
      </c>
      <c r="C224" s="354">
        <f t="shared" si="75"/>
        <v>493.04683999999997</v>
      </c>
      <c r="D224" s="354">
        <f t="shared" si="75"/>
        <v>1289.9277805145648</v>
      </c>
      <c r="E224" s="108"/>
      <c r="F224" s="354">
        <f t="shared" si="76"/>
        <v>506.28332</v>
      </c>
      <c r="G224" s="354">
        <f t="shared" si="76"/>
        <v>1563.6213554688875</v>
      </c>
      <c r="H224" s="108"/>
      <c r="I224" s="354">
        <f t="shared" si="77"/>
        <v>471.66567199999997</v>
      </c>
      <c r="J224" s="354">
        <f t="shared" si="77"/>
        <v>1853.5785247586584</v>
      </c>
      <c r="K224" s="108"/>
      <c r="L224" s="354">
        <f t="shared" si="78"/>
        <v>426.04186400000003</v>
      </c>
      <c r="M224" s="354">
        <f t="shared" si="78"/>
        <v>2078.7380251723798</v>
      </c>
      <c r="N224" s="108"/>
      <c r="O224" s="354">
        <f t="shared" si="79"/>
        <v>377.80712</v>
      </c>
      <c r="P224" s="354">
        <f t="shared" si="79"/>
        <v>1688.3585000366409</v>
      </c>
      <c r="Q224" s="109"/>
    </row>
    <row r="225" spans="1:36" s="91" customFormat="1" ht="13.5" x14ac:dyDescent="0.2">
      <c r="A225" s="550"/>
      <c r="B225" s="355" t="s">
        <v>70</v>
      </c>
      <c r="C225" s="354">
        <f t="shared" si="75"/>
        <v>183.93822399999999</v>
      </c>
      <c r="D225" s="354">
        <f t="shared" si="75"/>
        <v>602.33799999999997</v>
      </c>
      <c r="E225" s="108"/>
      <c r="F225" s="354">
        <f t="shared" si="76"/>
        <v>191.59524800000003</v>
      </c>
      <c r="G225" s="354">
        <f t="shared" si="76"/>
        <v>752.85935546888743</v>
      </c>
      <c r="H225" s="108"/>
      <c r="I225" s="354">
        <f t="shared" si="77"/>
        <v>180.61434400000002</v>
      </c>
      <c r="J225" s="354">
        <f t="shared" si="77"/>
        <v>865.82752475865834</v>
      </c>
      <c r="K225" s="108"/>
      <c r="L225" s="354">
        <f t="shared" si="78"/>
        <v>162.00555199999999</v>
      </c>
      <c r="M225" s="354">
        <f t="shared" si="78"/>
        <v>979.10799999999995</v>
      </c>
      <c r="N225" s="108"/>
      <c r="O225" s="354">
        <f t="shared" si="79"/>
        <v>142.38317000000001</v>
      </c>
      <c r="P225" s="354">
        <f t="shared" si="79"/>
        <v>799.94600000000003</v>
      </c>
      <c r="Q225" s="109"/>
    </row>
    <row r="226" spans="1:36" s="91" customFormat="1" ht="13.5" x14ac:dyDescent="0.2">
      <c r="A226" s="550"/>
      <c r="B226" s="356" t="s">
        <v>24</v>
      </c>
      <c r="C226" s="354">
        <f t="shared" si="75"/>
        <v>108.916224</v>
      </c>
      <c r="D226" s="354">
        <f t="shared" si="75"/>
        <v>646.56899999999996</v>
      </c>
      <c r="E226" s="108"/>
      <c r="F226" s="354">
        <f t="shared" si="76"/>
        <v>139.64524</v>
      </c>
      <c r="G226" s="354">
        <f t="shared" si="76"/>
        <v>729.27535546888748</v>
      </c>
      <c r="H226" s="108"/>
      <c r="I226" s="354">
        <f t="shared" si="77"/>
        <v>128.21415999999999</v>
      </c>
      <c r="J226" s="354">
        <f t="shared" si="77"/>
        <v>683.245</v>
      </c>
      <c r="K226" s="108"/>
      <c r="L226" s="354">
        <f t="shared" si="78"/>
        <v>121.54505599999999</v>
      </c>
      <c r="M226" s="354">
        <f t="shared" si="78"/>
        <v>830.31</v>
      </c>
      <c r="N226" s="108"/>
      <c r="O226" s="354">
        <f t="shared" si="79"/>
        <v>113.78064999999999</v>
      </c>
      <c r="P226" s="354">
        <f t="shared" si="79"/>
        <v>712.47299999999996</v>
      </c>
      <c r="Q226" s="109"/>
    </row>
    <row r="227" spans="1:36" s="91" customFormat="1" ht="13.5" x14ac:dyDescent="0.2">
      <c r="A227" s="550"/>
      <c r="B227" s="357" t="s">
        <v>11</v>
      </c>
      <c r="C227" s="358">
        <f t="shared" si="75"/>
        <v>6563.4609440000004</v>
      </c>
      <c r="D227" s="358">
        <f t="shared" si="75"/>
        <v>8528.5255128641202</v>
      </c>
      <c r="E227" s="110"/>
      <c r="F227" s="358">
        <f t="shared" si="76"/>
        <v>6341.3975919999993</v>
      </c>
      <c r="G227" s="358">
        <f t="shared" si="76"/>
        <v>9869.8636406310507</v>
      </c>
      <c r="H227" s="110"/>
      <c r="I227" s="358">
        <f t="shared" si="77"/>
        <v>5794.2053840000008</v>
      </c>
      <c r="J227" s="358">
        <f t="shared" si="77"/>
        <v>11742.683614139631</v>
      </c>
      <c r="K227" s="110"/>
      <c r="L227" s="358">
        <f t="shared" si="78"/>
        <v>5156.6308639999997</v>
      </c>
      <c r="M227" s="358">
        <f t="shared" si="78"/>
        <v>13014.506855860911</v>
      </c>
      <c r="N227" s="110"/>
      <c r="O227" s="358">
        <f t="shared" si="79"/>
        <v>4640.7266500000005</v>
      </c>
      <c r="P227" s="358">
        <f t="shared" si="79"/>
        <v>10836.52800124579</v>
      </c>
      <c r="Q227" s="111"/>
    </row>
    <row r="228" spans="1:36" s="91" customFormat="1" x14ac:dyDescent="0.2"/>
    <row r="229" spans="1:36" s="91" customFormat="1" x14ac:dyDescent="0.2">
      <c r="B229" s="350"/>
      <c r="C229" s="132" t="s">
        <v>136</v>
      </c>
      <c r="D229" s="134"/>
      <c r="E229" s="133"/>
      <c r="F229" s="132" t="s">
        <v>137</v>
      </c>
      <c r="G229" s="134"/>
      <c r="H229" s="133"/>
      <c r="I229" s="132" t="s">
        <v>111</v>
      </c>
      <c r="J229" s="134"/>
      <c r="K229" s="133"/>
    </row>
    <row r="230" spans="1:36" s="91" customFormat="1" ht="38.25" x14ac:dyDescent="0.2">
      <c r="B230" s="350" t="s">
        <v>23</v>
      </c>
      <c r="C230" s="146" t="str">
        <f>'data input'!$G$28</f>
        <v>Public Forest Estate</v>
      </c>
      <c r="D230" s="129" t="s">
        <v>110</v>
      </c>
      <c r="E230" s="131"/>
      <c r="F230" s="146" t="str">
        <f>'data input'!$G$28</f>
        <v>Public Forest Estate</v>
      </c>
      <c r="G230" s="129" t="s">
        <v>110</v>
      </c>
      <c r="H230" s="131"/>
      <c r="I230" s="146" t="str">
        <f>'data input'!$G$28</f>
        <v>Public Forest Estate</v>
      </c>
      <c r="J230" s="129" t="s">
        <v>110</v>
      </c>
      <c r="K230" s="131"/>
    </row>
    <row r="231" spans="1:36" s="91" customFormat="1" ht="15" x14ac:dyDescent="0.2">
      <c r="B231" s="351"/>
      <c r="C231" s="90" t="s">
        <v>57</v>
      </c>
      <c r="D231" s="90" t="s">
        <v>57</v>
      </c>
      <c r="E231" s="87" t="s">
        <v>12</v>
      </c>
      <c r="F231" s="90" t="s">
        <v>57</v>
      </c>
      <c r="G231" s="90" t="s">
        <v>57</v>
      </c>
      <c r="H231" s="87" t="s">
        <v>12</v>
      </c>
      <c r="I231" s="90" t="s">
        <v>57</v>
      </c>
      <c r="J231" s="90" t="s">
        <v>57</v>
      </c>
      <c r="K231" s="87" t="s">
        <v>12</v>
      </c>
    </row>
    <row r="232" spans="1:36" s="91" customFormat="1" x14ac:dyDescent="0.2">
      <c r="B232" s="363" t="s">
        <v>21</v>
      </c>
      <c r="C232" s="86"/>
      <c r="D232" s="86"/>
      <c r="E232" s="86"/>
      <c r="F232" s="86"/>
      <c r="G232" s="86"/>
      <c r="H232" s="86"/>
      <c r="I232" s="86"/>
      <c r="J232" s="86"/>
      <c r="K232" s="86"/>
    </row>
    <row r="233" spans="1:36" s="91" customFormat="1" ht="13.5" x14ac:dyDescent="0.2">
      <c r="B233" s="353" t="s">
        <v>64</v>
      </c>
      <c r="C233" s="354">
        <f t="shared" ref="C233:K233" si="80">C219</f>
        <v>1131.2185200000001</v>
      </c>
      <c r="D233" s="354">
        <f t="shared" si="80"/>
        <v>509.89034154369443</v>
      </c>
      <c r="E233" s="108">
        <f t="shared" si="80"/>
        <v>0</v>
      </c>
      <c r="F233" s="354">
        <f t="shared" si="80"/>
        <v>938.95887200000004</v>
      </c>
      <c r="G233" s="354">
        <f t="shared" si="80"/>
        <v>594.34713281332495</v>
      </c>
      <c r="H233" s="108">
        <f t="shared" si="80"/>
        <v>0</v>
      </c>
      <c r="I233" s="354">
        <f t="shared" si="80"/>
        <v>774.07183199999997</v>
      </c>
      <c r="J233" s="354">
        <f t="shared" si="80"/>
        <v>749.74314855195064</v>
      </c>
      <c r="K233" s="108">
        <f t="shared" si="80"/>
        <v>0</v>
      </c>
    </row>
    <row r="234" spans="1:36" ht="13.5" x14ac:dyDescent="0.2">
      <c r="B234" s="355" t="s">
        <v>65</v>
      </c>
      <c r="C234" s="354">
        <f t="shared" ref="C234:K234" si="81">C220</f>
        <v>540.59367999999995</v>
      </c>
      <c r="D234" s="354">
        <f t="shared" si="81"/>
        <v>301.23256102912961</v>
      </c>
      <c r="E234" s="108">
        <f t="shared" si="81"/>
        <v>0</v>
      </c>
      <c r="F234" s="354">
        <f t="shared" si="81"/>
        <v>484.65381600000001</v>
      </c>
      <c r="G234" s="354">
        <f t="shared" si="81"/>
        <v>347.08906640666248</v>
      </c>
      <c r="H234" s="108">
        <f t="shared" si="81"/>
        <v>0</v>
      </c>
      <c r="I234" s="354">
        <f t="shared" si="81"/>
        <v>412.71638399999995</v>
      </c>
      <c r="J234" s="354">
        <f t="shared" si="81"/>
        <v>444.79757427597536</v>
      </c>
      <c r="K234" s="108">
        <f t="shared" si="81"/>
        <v>0</v>
      </c>
      <c r="L234" s="91"/>
      <c r="M234" s="91"/>
      <c r="N234" s="91"/>
      <c r="O234" s="91"/>
      <c r="P234" s="91"/>
      <c r="Q234" s="91"/>
      <c r="AE234" s="80"/>
      <c r="AF234" s="80"/>
      <c r="AG234" s="80"/>
      <c r="AH234" s="80"/>
      <c r="AI234" s="80"/>
      <c r="AJ234" s="80"/>
    </row>
    <row r="235" spans="1:36" ht="13.5" x14ac:dyDescent="0.2">
      <c r="B235" s="355" t="s">
        <v>66</v>
      </c>
      <c r="C235" s="354">
        <f t="shared" ref="C235:K235" si="82">C221</f>
        <v>603.33055200000001</v>
      </c>
      <c r="D235" s="354">
        <f t="shared" si="82"/>
        <v>415.02256102912958</v>
      </c>
      <c r="E235" s="108">
        <f t="shared" si="82"/>
        <v>0</v>
      </c>
      <c r="F235" s="354">
        <f t="shared" si="82"/>
        <v>561.39331199999992</v>
      </c>
      <c r="G235" s="354">
        <f t="shared" si="82"/>
        <v>479.12342187555004</v>
      </c>
      <c r="H235" s="108">
        <f t="shared" si="82"/>
        <v>0</v>
      </c>
      <c r="I235" s="354">
        <f t="shared" si="82"/>
        <v>497.45996000000002</v>
      </c>
      <c r="J235" s="354">
        <f t="shared" si="82"/>
        <v>600.69609903463379</v>
      </c>
      <c r="K235" s="108">
        <f t="shared" si="82"/>
        <v>0</v>
      </c>
      <c r="L235" s="91"/>
      <c r="M235" s="91"/>
      <c r="N235" s="91"/>
      <c r="O235" s="91"/>
      <c r="P235" s="91"/>
      <c r="Q235" s="91"/>
      <c r="AE235" s="80"/>
      <c r="AF235" s="80"/>
      <c r="AG235" s="80"/>
      <c r="AH235" s="80"/>
      <c r="AI235" s="80"/>
      <c r="AJ235" s="80"/>
    </row>
    <row r="236" spans="1:36" ht="13.5" x14ac:dyDescent="0.2">
      <c r="B236" s="355" t="s">
        <v>67</v>
      </c>
      <c r="C236" s="354">
        <f t="shared" ref="C236:K236" si="83">C222</f>
        <v>1887.86148</v>
      </c>
      <c r="D236" s="354">
        <f t="shared" si="83"/>
        <v>1912.1068051456482</v>
      </c>
      <c r="E236" s="108">
        <f t="shared" si="83"/>
        <v>0</v>
      </c>
      <c r="F236" s="354">
        <f t="shared" si="83"/>
        <v>1854.235696</v>
      </c>
      <c r="G236" s="354">
        <f t="shared" si="83"/>
        <v>2139.5370429710874</v>
      </c>
      <c r="H236" s="108">
        <f t="shared" si="83"/>
        <v>0</v>
      </c>
      <c r="I236" s="354">
        <f t="shared" si="83"/>
        <v>1741.8800719999999</v>
      </c>
      <c r="J236" s="354">
        <f t="shared" si="83"/>
        <v>2605.4554456558521</v>
      </c>
      <c r="K236" s="108">
        <f t="shared" si="83"/>
        <v>0</v>
      </c>
      <c r="L236" s="91"/>
      <c r="M236" s="91"/>
      <c r="N236" s="91"/>
      <c r="O236" s="91"/>
      <c r="P236" s="91"/>
      <c r="Q236" s="91"/>
      <c r="AE236" s="80"/>
      <c r="AF236" s="80"/>
      <c r="AG236" s="80"/>
      <c r="AH236" s="80"/>
      <c r="AI236" s="80"/>
      <c r="AJ236" s="80"/>
    </row>
    <row r="237" spans="1:36" ht="13.5" x14ac:dyDescent="0.2">
      <c r="B237" s="355" t="s">
        <v>68</v>
      </c>
      <c r="C237" s="354">
        <f t="shared" ref="C237:K237" si="84">C223</f>
        <v>1614.560424</v>
      </c>
      <c r="D237" s="354">
        <f t="shared" si="84"/>
        <v>2851.4414636019537</v>
      </c>
      <c r="E237" s="108">
        <f t="shared" si="84"/>
        <v>0</v>
      </c>
      <c r="F237" s="354">
        <f t="shared" si="84"/>
        <v>1664.6330879999998</v>
      </c>
      <c r="G237" s="354">
        <f t="shared" si="84"/>
        <v>3264.0149101577626</v>
      </c>
      <c r="H237" s="108">
        <f t="shared" si="84"/>
        <v>0</v>
      </c>
      <c r="I237" s="354">
        <f t="shared" si="84"/>
        <v>1587.5959599999999</v>
      </c>
      <c r="J237" s="354">
        <f t="shared" si="84"/>
        <v>3939.3412971039011</v>
      </c>
      <c r="K237" s="108">
        <f t="shared" si="84"/>
        <v>0</v>
      </c>
      <c r="L237" s="91"/>
      <c r="M237" s="91"/>
      <c r="N237" s="91"/>
      <c r="O237" s="91"/>
      <c r="P237" s="91"/>
      <c r="Q237" s="91"/>
      <c r="AE237" s="80"/>
      <c r="AF237" s="80"/>
      <c r="AG237" s="80"/>
      <c r="AH237" s="80"/>
      <c r="AI237" s="80"/>
      <c r="AJ237" s="80"/>
    </row>
    <row r="238" spans="1:36" ht="13.5" x14ac:dyDescent="0.2">
      <c r="B238" s="355" t="s">
        <v>69</v>
      </c>
      <c r="C238" s="354">
        <f t="shared" ref="C238:K238" si="85">C224</f>
        <v>493.04683999999997</v>
      </c>
      <c r="D238" s="354">
        <f t="shared" si="85"/>
        <v>1289.9277805145648</v>
      </c>
      <c r="E238" s="108">
        <f t="shared" si="85"/>
        <v>0</v>
      </c>
      <c r="F238" s="354">
        <f t="shared" si="85"/>
        <v>506.28332</v>
      </c>
      <c r="G238" s="354">
        <f t="shared" si="85"/>
        <v>1563.6213554688875</v>
      </c>
      <c r="H238" s="108">
        <f t="shared" si="85"/>
        <v>0</v>
      </c>
      <c r="I238" s="354">
        <f t="shared" si="85"/>
        <v>471.66567199999997</v>
      </c>
      <c r="J238" s="354">
        <f t="shared" si="85"/>
        <v>1853.5785247586584</v>
      </c>
      <c r="K238" s="108">
        <f t="shared" si="85"/>
        <v>0</v>
      </c>
      <c r="L238" s="91"/>
      <c r="M238" s="91"/>
      <c r="N238" s="91"/>
      <c r="O238" s="91"/>
      <c r="P238" s="91"/>
      <c r="Q238" s="91"/>
      <c r="AE238" s="80"/>
      <c r="AF238" s="80"/>
      <c r="AG238" s="80"/>
      <c r="AH238" s="80"/>
      <c r="AI238" s="80"/>
      <c r="AJ238" s="80"/>
    </row>
    <row r="239" spans="1:36" ht="13.5" x14ac:dyDescent="0.2">
      <c r="B239" s="355" t="s">
        <v>70</v>
      </c>
      <c r="C239" s="354">
        <f t="shared" ref="C239:K239" si="86">C225</f>
        <v>183.93822399999999</v>
      </c>
      <c r="D239" s="354">
        <f t="shared" si="86"/>
        <v>602.33799999999997</v>
      </c>
      <c r="E239" s="108">
        <f t="shared" si="86"/>
        <v>0</v>
      </c>
      <c r="F239" s="354">
        <f t="shared" si="86"/>
        <v>191.59524800000003</v>
      </c>
      <c r="G239" s="354">
        <f t="shared" si="86"/>
        <v>752.85935546888743</v>
      </c>
      <c r="H239" s="108">
        <f t="shared" si="86"/>
        <v>0</v>
      </c>
      <c r="I239" s="354">
        <f t="shared" si="86"/>
        <v>180.61434400000002</v>
      </c>
      <c r="J239" s="354">
        <f t="shared" si="86"/>
        <v>865.82752475865834</v>
      </c>
      <c r="K239" s="108">
        <f t="shared" si="86"/>
        <v>0</v>
      </c>
      <c r="L239" s="91"/>
      <c r="M239" s="91"/>
      <c r="N239" s="91"/>
      <c r="O239" s="91"/>
      <c r="P239" s="91"/>
      <c r="Q239" s="91"/>
      <c r="AE239" s="80"/>
      <c r="AF239" s="80"/>
      <c r="AG239" s="80"/>
      <c r="AH239" s="80"/>
      <c r="AI239" s="80"/>
      <c r="AJ239" s="80"/>
    </row>
    <row r="240" spans="1:36" ht="13.5" x14ac:dyDescent="0.2">
      <c r="B240" s="356" t="s">
        <v>24</v>
      </c>
      <c r="C240" s="354">
        <f t="shared" ref="C240:K240" si="87">C226</f>
        <v>108.916224</v>
      </c>
      <c r="D240" s="354">
        <f t="shared" si="87"/>
        <v>646.56899999999996</v>
      </c>
      <c r="E240" s="108">
        <f t="shared" si="87"/>
        <v>0</v>
      </c>
      <c r="F240" s="354">
        <f t="shared" si="87"/>
        <v>139.64524</v>
      </c>
      <c r="G240" s="354">
        <f t="shared" si="87"/>
        <v>729.27535546888748</v>
      </c>
      <c r="H240" s="108">
        <f t="shared" si="87"/>
        <v>0</v>
      </c>
      <c r="I240" s="354">
        <f t="shared" si="87"/>
        <v>128.21415999999999</v>
      </c>
      <c r="J240" s="354">
        <f t="shared" si="87"/>
        <v>683.245</v>
      </c>
      <c r="K240" s="108">
        <f t="shared" si="87"/>
        <v>0</v>
      </c>
      <c r="L240" s="91"/>
      <c r="M240" s="91"/>
      <c r="N240" s="91"/>
      <c r="O240" s="91"/>
      <c r="P240" s="91"/>
      <c r="Q240" s="91"/>
      <c r="AE240" s="80"/>
      <c r="AF240" s="80"/>
      <c r="AG240" s="80"/>
      <c r="AH240" s="80"/>
      <c r="AI240" s="80"/>
      <c r="AJ240" s="80"/>
    </row>
    <row r="241" spans="2:36" ht="13.5" x14ac:dyDescent="0.2">
      <c r="B241" s="357" t="s">
        <v>11</v>
      </c>
      <c r="C241" s="358">
        <f t="shared" ref="C241:K241" si="88">C227</f>
        <v>6563.4609440000004</v>
      </c>
      <c r="D241" s="358">
        <f t="shared" si="88"/>
        <v>8528.5255128641202</v>
      </c>
      <c r="E241" s="110">
        <f t="shared" si="88"/>
        <v>0</v>
      </c>
      <c r="F241" s="358">
        <f t="shared" si="88"/>
        <v>6341.3975919999993</v>
      </c>
      <c r="G241" s="358">
        <f t="shared" si="88"/>
        <v>9869.8636406310507</v>
      </c>
      <c r="H241" s="110">
        <f t="shared" si="88"/>
        <v>0</v>
      </c>
      <c r="I241" s="358">
        <f t="shared" si="88"/>
        <v>5794.2053840000008</v>
      </c>
      <c r="J241" s="358">
        <f t="shared" si="88"/>
        <v>11742.683614139631</v>
      </c>
      <c r="K241" s="110">
        <f t="shared" si="88"/>
        <v>0</v>
      </c>
      <c r="L241" s="91"/>
      <c r="M241" s="91"/>
      <c r="N241" s="91"/>
      <c r="O241" s="91"/>
      <c r="P241" s="91"/>
      <c r="Q241" s="91"/>
      <c r="AE241" s="80"/>
      <c r="AF241" s="80"/>
      <c r="AG241" s="80"/>
      <c r="AH241" s="80"/>
      <c r="AI241" s="80"/>
      <c r="AJ241" s="80"/>
    </row>
    <row r="243" spans="2:36" x14ac:dyDescent="0.2">
      <c r="B243" s="350"/>
      <c r="C243" s="132" t="s">
        <v>112</v>
      </c>
      <c r="D243" s="134"/>
      <c r="E243" s="133"/>
      <c r="F243" s="132" t="s">
        <v>138</v>
      </c>
      <c r="G243" s="134"/>
      <c r="H243" s="134"/>
      <c r="I243" s="91"/>
      <c r="J243" s="91"/>
      <c r="K243" s="91"/>
      <c r="L243" s="91"/>
      <c r="M243" s="91"/>
      <c r="N243" s="91"/>
      <c r="O243" s="91"/>
      <c r="P243" s="91"/>
      <c r="Q243" s="91"/>
      <c r="AB243" s="80"/>
      <c r="AC243" s="80"/>
      <c r="AD243" s="80"/>
      <c r="AE243" s="80"/>
      <c r="AF243" s="80"/>
      <c r="AG243" s="80"/>
      <c r="AH243" s="80"/>
      <c r="AI243" s="80"/>
      <c r="AJ243" s="80"/>
    </row>
    <row r="244" spans="2:36" ht="38.25" x14ac:dyDescent="0.2">
      <c r="B244" s="350" t="s">
        <v>23</v>
      </c>
      <c r="C244" s="146" t="str">
        <f>'data input'!$G$28</f>
        <v>Public Forest Estate</v>
      </c>
      <c r="D244" s="129" t="s">
        <v>110</v>
      </c>
      <c r="E244" s="131"/>
      <c r="F244" s="146" t="str">
        <f>'data input'!$G$28</f>
        <v>Public Forest Estate</v>
      </c>
      <c r="G244" s="129" t="s">
        <v>110</v>
      </c>
      <c r="H244" s="131"/>
      <c r="I244" s="91"/>
      <c r="J244" s="91"/>
      <c r="K244" s="91"/>
      <c r="L244" s="91"/>
      <c r="M244" s="91"/>
      <c r="N244" s="91"/>
      <c r="O244" s="91"/>
      <c r="P244" s="91"/>
      <c r="Q244" s="91"/>
      <c r="AB244" s="80"/>
      <c r="AC244" s="80"/>
      <c r="AD244" s="80"/>
      <c r="AE244" s="80"/>
      <c r="AF244" s="80"/>
      <c r="AG244" s="80"/>
      <c r="AH244" s="80"/>
      <c r="AI244" s="80"/>
      <c r="AJ244" s="80"/>
    </row>
    <row r="245" spans="2:36" ht="15" x14ac:dyDescent="0.2">
      <c r="B245" s="351"/>
      <c r="C245" s="90" t="s">
        <v>57</v>
      </c>
      <c r="D245" s="90" t="s">
        <v>57</v>
      </c>
      <c r="E245" s="87" t="s">
        <v>12</v>
      </c>
      <c r="F245" s="90" t="s">
        <v>57</v>
      </c>
      <c r="G245" s="90" t="s">
        <v>57</v>
      </c>
      <c r="H245" s="88" t="s">
        <v>12</v>
      </c>
      <c r="I245" s="91"/>
      <c r="J245" s="91"/>
      <c r="K245" s="91"/>
      <c r="L245" s="91"/>
      <c r="M245" s="91"/>
      <c r="N245" s="91"/>
      <c r="O245" s="91"/>
      <c r="P245" s="91"/>
      <c r="Q245" s="91"/>
      <c r="AB245" s="80"/>
      <c r="AC245" s="80"/>
      <c r="AD245" s="80"/>
      <c r="AE245" s="80"/>
      <c r="AF245" s="80"/>
      <c r="AG245" s="80"/>
      <c r="AH245" s="80"/>
      <c r="AI245" s="80"/>
      <c r="AJ245" s="80"/>
    </row>
    <row r="246" spans="2:36" x14ac:dyDescent="0.2">
      <c r="B246" s="363" t="s">
        <v>21</v>
      </c>
      <c r="C246" s="86"/>
      <c r="D246" s="86"/>
      <c r="E246" s="86"/>
      <c r="F246" s="86"/>
      <c r="G246" s="86"/>
      <c r="H246" s="86"/>
      <c r="I246" s="91"/>
      <c r="J246" s="91"/>
      <c r="K246" s="91"/>
      <c r="L246" s="91"/>
      <c r="M246" s="91"/>
      <c r="N246" s="91"/>
      <c r="O246" s="91"/>
      <c r="P246" s="91"/>
      <c r="Q246" s="91"/>
      <c r="AB246" s="80"/>
      <c r="AC246" s="80"/>
      <c r="AD246" s="80"/>
      <c r="AE246" s="80"/>
      <c r="AF246" s="80"/>
      <c r="AG246" s="80"/>
      <c r="AH246" s="80"/>
      <c r="AI246" s="80"/>
      <c r="AJ246" s="80"/>
    </row>
    <row r="247" spans="2:36" ht="13.5" x14ac:dyDescent="0.2">
      <c r="B247" s="353" t="s">
        <v>64</v>
      </c>
      <c r="C247" s="354">
        <f t="shared" ref="C247:C255" si="89">L219</f>
        <v>686.44056799999998</v>
      </c>
      <c r="D247" s="354">
        <f t="shared" ref="D247:D255" si="90">M219</f>
        <v>863.36312586189854</v>
      </c>
      <c r="E247" s="108">
        <f t="shared" ref="E247:E255" si="91">N219</f>
        <v>0</v>
      </c>
      <c r="F247" s="354">
        <f t="shared" ref="F247:F255" si="92">O219</f>
        <v>756.63544000000002</v>
      </c>
      <c r="G247" s="354">
        <f t="shared" ref="G247:G255" si="93">P219</f>
        <v>777.12850018320444</v>
      </c>
      <c r="H247" s="109">
        <f t="shared" ref="H247:H255" si="94">Q219</f>
        <v>0</v>
      </c>
      <c r="I247" s="91"/>
      <c r="J247" s="91"/>
      <c r="K247" s="91"/>
      <c r="L247" s="91"/>
      <c r="M247" s="91"/>
      <c r="N247" s="91"/>
      <c r="O247" s="91"/>
      <c r="P247" s="91"/>
      <c r="Q247" s="91"/>
      <c r="AB247" s="80"/>
      <c r="AC247" s="80"/>
      <c r="AD247" s="80"/>
      <c r="AE247" s="80"/>
      <c r="AF247" s="80"/>
      <c r="AG247" s="80"/>
      <c r="AH247" s="80"/>
      <c r="AI247" s="80"/>
      <c r="AJ247" s="80"/>
    </row>
    <row r="248" spans="2:36" ht="13.5" x14ac:dyDescent="0.2">
      <c r="B248" s="355" t="s">
        <v>65</v>
      </c>
      <c r="C248" s="354">
        <f t="shared" si="89"/>
        <v>348.28518399999996</v>
      </c>
      <c r="D248" s="354">
        <f t="shared" si="90"/>
        <v>498.5030503447594</v>
      </c>
      <c r="E248" s="108">
        <f t="shared" si="91"/>
        <v>0</v>
      </c>
      <c r="F248" s="354">
        <f t="shared" si="92"/>
        <v>328.53758999999997</v>
      </c>
      <c r="G248" s="354">
        <f t="shared" si="93"/>
        <v>439.36700007328176</v>
      </c>
      <c r="H248" s="109">
        <f t="shared" si="94"/>
        <v>0</v>
      </c>
      <c r="I248" s="91"/>
      <c r="J248" s="91"/>
      <c r="K248" s="91"/>
      <c r="L248" s="91"/>
      <c r="M248" s="91"/>
      <c r="N248" s="91"/>
      <c r="O248" s="91"/>
      <c r="P248" s="91"/>
      <c r="Q248" s="91"/>
      <c r="AB248" s="80"/>
      <c r="AC248" s="80"/>
      <c r="AD248" s="80"/>
      <c r="AE248" s="80"/>
      <c r="AF248" s="80"/>
      <c r="AG248" s="80"/>
      <c r="AH248" s="80"/>
      <c r="AI248" s="80"/>
      <c r="AJ248" s="80"/>
    </row>
    <row r="249" spans="2:36" ht="13.5" x14ac:dyDescent="0.2">
      <c r="B249" s="355" t="s">
        <v>66</v>
      </c>
      <c r="C249" s="354">
        <f t="shared" si="89"/>
        <v>424.83604800000001</v>
      </c>
      <c r="D249" s="354">
        <f t="shared" si="90"/>
        <v>663.44207551713919</v>
      </c>
      <c r="E249" s="108">
        <f t="shared" si="91"/>
        <v>0</v>
      </c>
      <c r="F249" s="354">
        <f t="shared" si="92"/>
        <v>376.23165999999998</v>
      </c>
      <c r="G249" s="354">
        <f t="shared" si="93"/>
        <v>564.09750010992263</v>
      </c>
      <c r="H249" s="109">
        <f t="shared" si="94"/>
        <v>0</v>
      </c>
      <c r="I249" s="91"/>
      <c r="J249" s="91"/>
      <c r="K249" s="91"/>
      <c r="L249" s="91"/>
      <c r="M249" s="91"/>
      <c r="N249" s="91"/>
      <c r="O249" s="91"/>
      <c r="P249" s="91"/>
      <c r="Q249" s="91"/>
      <c r="AB249" s="80"/>
      <c r="AC249" s="80"/>
      <c r="AD249" s="80"/>
      <c r="AE249" s="80"/>
      <c r="AF249" s="80"/>
      <c r="AG249" s="80"/>
      <c r="AH249" s="80"/>
      <c r="AI249" s="80"/>
      <c r="AJ249" s="80"/>
    </row>
    <row r="250" spans="2:36" ht="13.5" x14ac:dyDescent="0.2">
      <c r="B250" s="355" t="s">
        <v>67</v>
      </c>
      <c r="C250" s="354">
        <f t="shared" si="89"/>
        <v>1533.8509199999999</v>
      </c>
      <c r="D250" s="354">
        <f t="shared" si="90"/>
        <v>2808.3413524133157</v>
      </c>
      <c r="E250" s="108">
        <f t="shared" si="91"/>
        <v>0</v>
      </c>
      <c r="F250" s="354">
        <f t="shared" si="92"/>
        <v>1299.6907200000001</v>
      </c>
      <c r="G250" s="354">
        <f t="shared" si="93"/>
        <v>2358.8400005129724</v>
      </c>
      <c r="H250" s="109">
        <f t="shared" si="94"/>
        <v>0</v>
      </c>
      <c r="I250" s="91"/>
      <c r="J250" s="91"/>
      <c r="K250" s="91"/>
      <c r="L250" s="91"/>
      <c r="M250" s="91"/>
      <c r="N250" s="91"/>
      <c r="O250" s="91"/>
      <c r="P250" s="91"/>
      <c r="Q250" s="91"/>
      <c r="AB250" s="80"/>
      <c r="AC250" s="80"/>
      <c r="AD250" s="80"/>
      <c r="AE250" s="80"/>
      <c r="AF250" s="80"/>
      <c r="AG250" s="80"/>
      <c r="AH250" s="80"/>
      <c r="AI250" s="80"/>
      <c r="AJ250" s="80"/>
    </row>
    <row r="251" spans="2:36" ht="13.5" x14ac:dyDescent="0.2">
      <c r="B251" s="355" t="s">
        <v>68</v>
      </c>
      <c r="C251" s="354">
        <f t="shared" si="89"/>
        <v>1453.6376719999998</v>
      </c>
      <c r="D251" s="354">
        <f t="shared" si="90"/>
        <v>4292.7022265514179</v>
      </c>
      <c r="E251" s="108">
        <f t="shared" si="91"/>
        <v>0</v>
      </c>
      <c r="F251" s="354">
        <f t="shared" si="92"/>
        <v>1245.6723</v>
      </c>
      <c r="G251" s="354">
        <f t="shared" si="93"/>
        <v>3496.3185003297681</v>
      </c>
      <c r="H251" s="109">
        <f t="shared" si="94"/>
        <v>0</v>
      </c>
      <c r="I251" s="91"/>
      <c r="J251" s="91"/>
      <c r="K251" s="91"/>
      <c r="L251" s="91"/>
      <c r="M251" s="91"/>
      <c r="N251" s="91"/>
      <c r="O251" s="91"/>
      <c r="P251" s="91"/>
      <c r="Q251" s="91"/>
      <c r="AB251" s="80"/>
      <c r="AC251" s="80"/>
      <c r="AD251" s="80"/>
      <c r="AE251" s="80"/>
      <c r="AF251" s="80"/>
      <c r="AG251" s="80"/>
      <c r="AH251" s="80"/>
      <c r="AI251" s="80"/>
      <c r="AJ251" s="80"/>
    </row>
    <row r="252" spans="2:36" ht="13.5" x14ac:dyDescent="0.2">
      <c r="B252" s="355" t="s">
        <v>69</v>
      </c>
      <c r="C252" s="354">
        <f t="shared" si="89"/>
        <v>426.04186400000003</v>
      </c>
      <c r="D252" s="354">
        <f t="shared" si="90"/>
        <v>2078.7380251723798</v>
      </c>
      <c r="E252" s="108">
        <f t="shared" si="91"/>
        <v>0</v>
      </c>
      <c r="F252" s="354">
        <f t="shared" si="92"/>
        <v>377.80712</v>
      </c>
      <c r="G252" s="354">
        <f t="shared" si="93"/>
        <v>1688.3585000366409</v>
      </c>
      <c r="H252" s="109">
        <f t="shared" si="94"/>
        <v>0</v>
      </c>
      <c r="I252" s="91"/>
      <c r="J252" s="91"/>
      <c r="K252" s="91"/>
      <c r="L252" s="91"/>
      <c r="M252" s="91"/>
      <c r="N252" s="91"/>
      <c r="O252" s="91"/>
      <c r="P252" s="91"/>
      <c r="Q252" s="91"/>
      <c r="AB252" s="80"/>
      <c r="AC252" s="80"/>
      <c r="AD252" s="80"/>
      <c r="AE252" s="80"/>
      <c r="AF252" s="80"/>
      <c r="AG252" s="80"/>
      <c r="AH252" s="80"/>
      <c r="AI252" s="80"/>
      <c r="AJ252" s="80"/>
    </row>
    <row r="253" spans="2:36" ht="13.5" x14ac:dyDescent="0.2">
      <c r="B253" s="355" t="s">
        <v>70</v>
      </c>
      <c r="C253" s="354">
        <f t="shared" si="89"/>
        <v>162.00555199999999</v>
      </c>
      <c r="D253" s="354">
        <f t="shared" si="90"/>
        <v>979.10799999999995</v>
      </c>
      <c r="E253" s="108">
        <f t="shared" si="91"/>
        <v>0</v>
      </c>
      <c r="F253" s="354">
        <f t="shared" si="92"/>
        <v>142.38317000000001</v>
      </c>
      <c r="G253" s="354">
        <f t="shared" si="93"/>
        <v>799.94600000000003</v>
      </c>
      <c r="H253" s="109">
        <f t="shared" si="94"/>
        <v>0</v>
      </c>
      <c r="I253" s="91"/>
      <c r="J253" s="91"/>
      <c r="K253" s="91"/>
      <c r="L253" s="91"/>
      <c r="M253" s="91"/>
      <c r="N253" s="91"/>
      <c r="O253" s="91"/>
      <c r="P253" s="91"/>
      <c r="Q253" s="91"/>
      <c r="AB253" s="80"/>
      <c r="AC253" s="80"/>
      <c r="AD253" s="80"/>
      <c r="AE253" s="80"/>
      <c r="AF253" s="80"/>
      <c r="AG253" s="80"/>
      <c r="AH253" s="80"/>
      <c r="AI253" s="80"/>
      <c r="AJ253" s="80"/>
    </row>
    <row r="254" spans="2:36" ht="13.5" x14ac:dyDescent="0.2">
      <c r="B254" s="356" t="s">
        <v>24</v>
      </c>
      <c r="C254" s="354">
        <f t="shared" si="89"/>
        <v>121.54505599999999</v>
      </c>
      <c r="D254" s="354">
        <f t="shared" si="90"/>
        <v>830.31</v>
      </c>
      <c r="E254" s="108">
        <f t="shared" si="91"/>
        <v>0</v>
      </c>
      <c r="F254" s="354">
        <f t="shared" si="92"/>
        <v>113.78064999999999</v>
      </c>
      <c r="G254" s="354">
        <f t="shared" si="93"/>
        <v>712.47299999999996</v>
      </c>
      <c r="H254" s="109">
        <f t="shared" si="94"/>
        <v>0</v>
      </c>
      <c r="I254" s="91"/>
      <c r="J254" s="91"/>
      <c r="K254" s="91"/>
      <c r="L254" s="91"/>
      <c r="M254" s="91"/>
      <c r="N254" s="91"/>
      <c r="O254" s="91"/>
      <c r="P254" s="91"/>
      <c r="Q254" s="91"/>
      <c r="AB254" s="80"/>
      <c r="AC254" s="80"/>
      <c r="AD254" s="80"/>
      <c r="AE254" s="80"/>
      <c r="AF254" s="80"/>
      <c r="AG254" s="80"/>
      <c r="AH254" s="80"/>
      <c r="AI254" s="80"/>
      <c r="AJ254" s="80"/>
    </row>
    <row r="255" spans="2:36" ht="13.5" x14ac:dyDescent="0.2">
      <c r="B255" s="357" t="s">
        <v>11</v>
      </c>
      <c r="C255" s="358">
        <f t="shared" si="89"/>
        <v>5156.6308639999997</v>
      </c>
      <c r="D255" s="358">
        <f t="shared" si="90"/>
        <v>13014.506855860911</v>
      </c>
      <c r="E255" s="110">
        <f t="shared" si="91"/>
        <v>0</v>
      </c>
      <c r="F255" s="358">
        <f t="shared" si="92"/>
        <v>4640.7266500000005</v>
      </c>
      <c r="G255" s="358">
        <f t="shared" si="93"/>
        <v>10836.52800124579</v>
      </c>
      <c r="H255" s="111">
        <f t="shared" si="94"/>
        <v>0</v>
      </c>
      <c r="I255" s="91"/>
      <c r="J255" s="91"/>
      <c r="K255" s="91"/>
      <c r="L255" s="91"/>
      <c r="M255" s="91"/>
      <c r="N255" s="91"/>
      <c r="O255" s="91"/>
      <c r="P255" s="91"/>
      <c r="Q255" s="91"/>
      <c r="AB255" s="80"/>
      <c r="AC255" s="80"/>
      <c r="AD255" s="80"/>
      <c r="AE255" s="80"/>
      <c r="AF255" s="80"/>
      <c r="AG255" s="80"/>
      <c r="AH255" s="80"/>
      <c r="AI255" s="80"/>
      <c r="AJ255" s="80"/>
    </row>
  </sheetData>
  <mergeCells count="6">
    <mergeCell ref="A215:A227"/>
    <mergeCell ref="A5:A17"/>
    <mergeCell ref="A47:A59"/>
    <mergeCell ref="A89:A101"/>
    <mergeCell ref="A131:A143"/>
    <mergeCell ref="A173:A185"/>
  </mergeCells>
  <conditionalFormatting sqref="C9:Q17 C23:K31 C37:H45 C51:Q59 C65:K73 C79:H87 C177:Q185 C191:K199 C205:H213 C219:Q227 C233:K241 C247:H255 C93:Q101 C107:K115 C121:H129 C135:Q143 C149:K157 C163:H171">
    <cfRule type="cellIs" dxfId="16" priority="4" operator="equal">
      <formula>0</formula>
    </cfRule>
    <cfRule type="cellIs" dxfId="15" priority="5" operator="lessThan">
      <formula>1</formula>
    </cfRule>
  </conditionalFormatting>
  <conditionalFormatting sqref="E9:E17 H9:H17 K9:K17 N9:N17 Q9:Q17 E23:E31 H23:H31 K23:K31 E37:E45 H37:H45 E51:E59 H51:H59 K51:K59 N51:N59 Q51:Q59 K65:K73 H65:H73 E65:E73 E79:E87 H79:H87 H93:H101 E93:E101 K93:K101 N93:N101 Q93:Q101 E107:E115 H107:H115 K107:K115 E121:E129 H121:H129 E135:E143 H135:H143 K135:K143 N135:N143 Q135:Q143 K149:K157 H149:H157 E149:E157">
    <cfRule type="cellIs" dxfId="14" priority="3" operator="greaterThan">
      <formula>25</formula>
    </cfRule>
  </conditionalFormatting>
  <conditionalFormatting sqref="E163:E171 H163:H171 E177:E185 H177:H185 K177:K185 N177:N185 Q177:Q185 K191:K199 H191:H199 E191:E199 E205:E213 H205:H213 E219:E227 H219:H227 K219:K227 N219:N227 Q219:Q227 K233:K241 H233:H241 E233:E241 E247:E255 H247:H255">
    <cfRule type="cellIs" dxfId="13" priority="2" operator="greaterThan">
      <formula>25</formula>
    </cfRule>
  </conditionalFormatting>
  <conditionalFormatting sqref="H163:H170 E163:E170">
    <cfRule type="cellIs" dxfId="12" priority="1" operator="greaterThan">
      <formula>25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sheetPr>
  <dimension ref="A1:AA100"/>
  <sheetViews>
    <sheetView showGridLines="0" workbookViewId="0">
      <selection activeCell="B1" sqref="B1"/>
    </sheetView>
  </sheetViews>
  <sheetFormatPr defaultColWidth="9" defaultRowHeight="12.75" x14ac:dyDescent="0.2"/>
  <cols>
    <col min="1" max="1" width="9" style="80"/>
    <col min="2" max="2" width="11.875" style="80" customWidth="1"/>
    <col min="3" max="12" width="9.625" style="80" customWidth="1"/>
    <col min="13" max="27" width="9" style="91"/>
    <col min="28" max="16384" width="9" style="80"/>
  </cols>
  <sheetData>
    <row r="1" spans="1:12" x14ac:dyDescent="0.2">
      <c r="C1" s="91"/>
      <c r="D1" s="91"/>
      <c r="E1" s="91"/>
      <c r="F1" s="91"/>
      <c r="G1" s="91"/>
      <c r="H1" s="91"/>
      <c r="I1" s="91"/>
      <c r="J1" s="91"/>
      <c r="K1" s="91"/>
      <c r="L1" s="91"/>
    </row>
    <row r="2" spans="1:12" x14ac:dyDescent="0.2">
      <c r="A2" s="447" t="s">
        <v>96</v>
      </c>
      <c r="B2" s="449"/>
      <c r="C2" s="91"/>
      <c r="D2" s="91"/>
      <c r="E2" s="91"/>
      <c r="F2" s="91"/>
      <c r="G2" s="91"/>
      <c r="H2" s="91"/>
      <c r="I2" s="91"/>
      <c r="J2" s="91"/>
      <c r="K2" s="91"/>
      <c r="L2" s="91"/>
    </row>
    <row r="3" spans="1:12" x14ac:dyDescent="0.2">
      <c r="B3" s="449"/>
      <c r="C3" s="91"/>
      <c r="D3" s="91"/>
      <c r="E3" s="91"/>
      <c r="F3" s="91"/>
      <c r="G3" s="91"/>
      <c r="H3" s="91"/>
      <c r="I3" s="91"/>
      <c r="J3" s="91"/>
      <c r="K3" s="91"/>
      <c r="L3" s="91"/>
    </row>
    <row r="4" spans="1:12" x14ac:dyDescent="0.2">
      <c r="B4" s="91"/>
      <c r="C4" s="91"/>
      <c r="D4" s="91"/>
      <c r="E4" s="91"/>
      <c r="F4" s="91"/>
      <c r="G4" s="91"/>
      <c r="H4" s="91"/>
      <c r="I4" s="91"/>
      <c r="J4" s="91"/>
      <c r="K4" s="91"/>
      <c r="L4" s="91"/>
    </row>
    <row r="5" spans="1:12" ht="12.75" customHeight="1" x14ac:dyDescent="0.2">
      <c r="B5" s="554" t="s">
        <v>23</v>
      </c>
      <c r="C5" s="551" t="s">
        <v>59</v>
      </c>
      <c r="D5" s="552"/>
      <c r="E5" s="551" t="s">
        <v>60</v>
      </c>
      <c r="F5" s="552"/>
      <c r="G5" s="551" t="s">
        <v>61</v>
      </c>
      <c r="H5" s="552"/>
      <c r="I5" s="551" t="s">
        <v>62</v>
      </c>
      <c r="J5" s="552"/>
      <c r="K5" s="552" t="s">
        <v>63</v>
      </c>
      <c r="L5" s="553"/>
    </row>
    <row r="6" spans="1:12" x14ac:dyDescent="0.2">
      <c r="B6" s="555"/>
      <c r="C6" s="89" t="s">
        <v>27</v>
      </c>
      <c r="D6" s="450" t="s">
        <v>28</v>
      </c>
      <c r="E6" s="89" t="s">
        <v>27</v>
      </c>
      <c r="F6" s="450" t="s">
        <v>28</v>
      </c>
      <c r="G6" s="89" t="s">
        <v>27</v>
      </c>
      <c r="H6" s="450" t="s">
        <v>28</v>
      </c>
      <c r="I6" s="89" t="s">
        <v>27</v>
      </c>
      <c r="J6" s="450" t="s">
        <v>28</v>
      </c>
      <c r="K6" s="450" t="s">
        <v>27</v>
      </c>
      <c r="L6" s="451" t="s">
        <v>28</v>
      </c>
    </row>
    <row r="7" spans="1:12" x14ac:dyDescent="0.2">
      <c r="B7" s="352" t="s">
        <v>1</v>
      </c>
      <c r="C7" s="81"/>
      <c r="D7" s="81"/>
      <c r="E7" s="81"/>
      <c r="F7" s="81"/>
      <c r="G7" s="81"/>
      <c r="H7" s="81"/>
      <c r="I7" s="81"/>
      <c r="J7" s="81"/>
      <c r="K7" s="81"/>
      <c r="L7" s="81"/>
    </row>
    <row r="8" spans="1:12" x14ac:dyDescent="0.2">
      <c r="B8" s="452" t="s">
        <v>64</v>
      </c>
      <c r="C8" s="453">
        <f>'data input'!P86</f>
        <v>63.408981219735985</v>
      </c>
      <c r="D8" s="453">
        <f>'data input'!P159</f>
        <v>40.869877485573028</v>
      </c>
      <c r="E8" s="453">
        <f>'data input'!Q86</f>
        <v>68.733572213243448</v>
      </c>
      <c r="F8" s="453">
        <f>'data input'!Q159</f>
        <v>45.941598806489715</v>
      </c>
      <c r="G8" s="453">
        <f>'data input'!R86</f>
        <v>68.872565536761229</v>
      </c>
      <c r="H8" s="453">
        <f>'data input'!R159</f>
        <v>41.278732369490072</v>
      </c>
      <c r="I8" s="453">
        <f>'data input'!S86</f>
        <v>60.925026808054326</v>
      </c>
      <c r="J8" s="453">
        <f>'data input'!S159</f>
        <v>45.850695883474366</v>
      </c>
      <c r="K8" s="453">
        <f>'data input'!T86</f>
        <v>62.972690383131265</v>
      </c>
      <c r="L8" s="454">
        <f>'data input'!T159</f>
        <v>48.293043178573186</v>
      </c>
    </row>
    <row r="9" spans="1:12" x14ac:dyDescent="0.2">
      <c r="B9" s="455" t="s">
        <v>65</v>
      </c>
      <c r="C9" s="453">
        <f>'data input'!P87</f>
        <v>65.740675868189356</v>
      </c>
      <c r="D9" s="453">
        <f>'data input'!P160</f>
        <v>41.997687192830298</v>
      </c>
      <c r="E9" s="453">
        <f>'data input'!Q87</f>
        <v>69.212494294709003</v>
      </c>
      <c r="F9" s="453">
        <f>'data input'!Q160</f>
        <v>47.377653043325736</v>
      </c>
      <c r="G9" s="453">
        <f>'data input'!R87</f>
        <v>70.926052149740045</v>
      </c>
      <c r="H9" s="453">
        <f>'data input'!R160</f>
        <v>43.922353539204472</v>
      </c>
      <c r="I9" s="453">
        <f>'data input'!S87</f>
        <v>69.134659127835192</v>
      </c>
      <c r="J9" s="453">
        <f>'data input'!S160</f>
        <v>47.110271291672291</v>
      </c>
      <c r="K9" s="453">
        <f>'data input'!T87</f>
        <v>70.463932234954868</v>
      </c>
      <c r="L9" s="454">
        <f>'data input'!T160</f>
        <v>51.42526964560863</v>
      </c>
    </row>
    <row r="10" spans="1:12" x14ac:dyDescent="0.2">
      <c r="B10" s="455" t="s">
        <v>66</v>
      </c>
      <c r="C10" s="453">
        <f>'data input'!P88</f>
        <v>64.113425749474573</v>
      </c>
      <c r="D10" s="453">
        <f>'data input'!P161</f>
        <v>41.938439542072352</v>
      </c>
      <c r="E10" s="453">
        <f>'data input'!Q88</f>
        <v>66.866950046342168</v>
      </c>
      <c r="F10" s="453">
        <f>'data input'!Q161</f>
        <v>46.964002091410414</v>
      </c>
      <c r="G10" s="453">
        <f>'data input'!R88</f>
        <v>68.61156507528078</v>
      </c>
      <c r="H10" s="453">
        <f>'data input'!R161</f>
        <v>42.679626730738896</v>
      </c>
      <c r="I10" s="453">
        <f>'data input'!S88</f>
        <v>68.487632606326471</v>
      </c>
      <c r="J10" s="453">
        <f>'data input'!S161</f>
        <v>46.481679117751689</v>
      </c>
      <c r="K10" s="453">
        <f>'data input'!T88</f>
        <v>69.903938650805472</v>
      </c>
      <c r="L10" s="454">
        <f>'data input'!T161</f>
        <v>51.56119871663595</v>
      </c>
    </row>
    <row r="11" spans="1:12" x14ac:dyDescent="0.2">
      <c r="B11" s="455" t="s">
        <v>67</v>
      </c>
      <c r="C11" s="453">
        <f>'data input'!P89</f>
        <v>58.570835364422535</v>
      </c>
      <c r="D11" s="453">
        <f>'data input'!P162</f>
        <v>38.436388530420821</v>
      </c>
      <c r="E11" s="453">
        <f>'data input'!Q89</f>
        <v>60.398267269852482</v>
      </c>
      <c r="F11" s="453">
        <f>'data input'!Q162</f>
        <v>45.834554642951431</v>
      </c>
      <c r="G11" s="453">
        <f>'data input'!R89</f>
        <v>61.921425107542447</v>
      </c>
      <c r="H11" s="453">
        <f>'data input'!R162</f>
        <v>40.906346227566218</v>
      </c>
      <c r="I11" s="453">
        <f>'data input'!S89</f>
        <v>64.356911252551939</v>
      </c>
      <c r="J11" s="453">
        <f>'data input'!S162</f>
        <v>44.456126641848705</v>
      </c>
      <c r="K11" s="453">
        <f>'data input'!T89</f>
        <v>64.708851843155671</v>
      </c>
      <c r="L11" s="454">
        <f>'data input'!T162</f>
        <v>49.573642839234886</v>
      </c>
    </row>
    <row r="12" spans="1:12" x14ac:dyDescent="0.2">
      <c r="B12" s="455" t="s">
        <v>68</v>
      </c>
      <c r="C12" s="453">
        <f>'data input'!P90</f>
        <v>44.07733303012408</v>
      </c>
      <c r="D12" s="453">
        <f>'data input'!P163</f>
        <v>29.766772382383582</v>
      </c>
      <c r="E12" s="453">
        <f>'data input'!Q90</f>
        <v>46.00210585858035</v>
      </c>
      <c r="F12" s="453">
        <f>'data input'!Q163</f>
        <v>41.104689860645955</v>
      </c>
      <c r="G12" s="453">
        <f>'data input'!R90</f>
        <v>47.341290529739361</v>
      </c>
      <c r="H12" s="453">
        <f>'data input'!R163</f>
        <v>36.628646877286755</v>
      </c>
      <c r="I12" s="453">
        <f>'data input'!S90</f>
        <v>53.38264772142692</v>
      </c>
      <c r="J12" s="453">
        <f>'data input'!S163</f>
        <v>43.584106263597846</v>
      </c>
      <c r="K12" s="453">
        <f>'data input'!T90</f>
        <v>51.698282919493622</v>
      </c>
      <c r="L12" s="454">
        <f>'data input'!T163</f>
        <v>42.170949184140404</v>
      </c>
    </row>
    <row r="13" spans="1:12" x14ac:dyDescent="0.2">
      <c r="B13" s="455" t="s">
        <v>69</v>
      </c>
      <c r="C13" s="453">
        <f>'data input'!P91</f>
        <v>33.810888252148999</v>
      </c>
      <c r="D13" s="453">
        <f>'data input'!P164</f>
        <v>21.60305216254385</v>
      </c>
      <c r="E13" s="453">
        <f>'data input'!Q91</f>
        <v>37.204142011834321</v>
      </c>
      <c r="F13" s="453">
        <f>'data input'!Q164</f>
        <v>34.487866739635464</v>
      </c>
      <c r="G13" s="453">
        <f>'data input'!R91</f>
        <v>37.401478833184363</v>
      </c>
      <c r="H13" s="453">
        <f>'data input'!R164</f>
        <v>32.088020111894757</v>
      </c>
      <c r="I13" s="453">
        <f>'data input'!S91</f>
        <v>43.506112561977218</v>
      </c>
      <c r="J13" s="453">
        <f>'data input'!S164</f>
        <v>41.987729495340901</v>
      </c>
      <c r="K13" s="453">
        <f>'data input'!T91</f>
        <v>40.809515255230835</v>
      </c>
      <c r="L13" s="454">
        <f>'data input'!T164</f>
        <v>35.378726886375333</v>
      </c>
    </row>
    <row r="14" spans="1:12" x14ac:dyDescent="0.2">
      <c r="B14" s="455" t="s">
        <v>70</v>
      </c>
      <c r="C14" s="453">
        <f>'data input'!P92</f>
        <v>29.831008182536799</v>
      </c>
      <c r="D14" s="453">
        <f>'data input'!P165</f>
        <v>18.610414615574879</v>
      </c>
      <c r="E14" s="453">
        <f>'data input'!Q92</f>
        <v>34.088134299885539</v>
      </c>
      <c r="F14" s="453">
        <f>'data input'!Q165</f>
        <v>31.190789095237463</v>
      </c>
      <c r="G14" s="453">
        <f>'data input'!R92</f>
        <v>34.503194182168826</v>
      </c>
      <c r="H14" s="453">
        <f>'data input'!R165</f>
        <v>29.266554271694282</v>
      </c>
      <c r="I14" s="453">
        <f>'data input'!S92</f>
        <v>38.622330990817041</v>
      </c>
      <c r="J14" s="453">
        <f>'data input'!S165</f>
        <v>39.949119893115167</v>
      </c>
      <c r="K14" s="453">
        <f>'data input'!T92</f>
        <v>33.123842131182144</v>
      </c>
      <c r="L14" s="454">
        <f>'data input'!T165</f>
        <v>32.007848002945522</v>
      </c>
    </row>
    <row r="15" spans="1:12" x14ac:dyDescent="0.2">
      <c r="B15" s="456" t="s">
        <v>24</v>
      </c>
      <c r="C15" s="453">
        <f>'data input'!P93</f>
        <v>28.305689040458841</v>
      </c>
      <c r="D15" s="453">
        <f>'data input'!P166</f>
        <v>11.095163270492478</v>
      </c>
      <c r="E15" s="453">
        <f>'data input'!Q93</f>
        <v>29.559447665730172</v>
      </c>
      <c r="F15" s="453">
        <f>'data input'!Q166</f>
        <v>13.666580449248734</v>
      </c>
      <c r="G15" s="453">
        <f>'data input'!R93</f>
        <v>30.019295418829945</v>
      </c>
      <c r="H15" s="453">
        <f>'data input'!R166</f>
        <v>23.720374349870752</v>
      </c>
      <c r="I15" s="453">
        <f>'data input'!S93</f>
        <v>33.113012194356713</v>
      </c>
      <c r="J15" s="453">
        <f>'data input'!S166</f>
        <v>26.152655188849867</v>
      </c>
      <c r="K15" s="453">
        <f>'data input'!T93</f>
        <v>24.288923657078669</v>
      </c>
      <c r="L15" s="454">
        <f>'data input'!T166</f>
        <v>25.594060490140969</v>
      </c>
    </row>
    <row r="16" spans="1:12" x14ac:dyDescent="0.2">
      <c r="B16" s="457" t="s">
        <v>11</v>
      </c>
      <c r="C16" s="458">
        <f>'data input'!P94</f>
        <v>52.194662435005498</v>
      </c>
      <c r="D16" s="458">
        <f>'data input'!P167</f>
        <v>28.539763863330091</v>
      </c>
      <c r="E16" s="458">
        <f>'data input'!Q94</f>
        <v>54.295345464590319</v>
      </c>
      <c r="F16" s="458">
        <f>'data input'!Q167</f>
        <v>37.486920602273536</v>
      </c>
      <c r="G16" s="458">
        <f>'data input'!R94</f>
        <v>54.969053136316667</v>
      </c>
      <c r="H16" s="458">
        <f>'data input'!R167</f>
        <v>35.058951492353856</v>
      </c>
      <c r="I16" s="458">
        <f>'data input'!S94</f>
        <v>56.602504290244084</v>
      </c>
      <c r="J16" s="458">
        <f>'data input'!S167</f>
        <v>41.419883760130098</v>
      </c>
      <c r="K16" s="458">
        <f>'data input'!T94</f>
        <v>55.94926698996904</v>
      </c>
      <c r="L16" s="459">
        <f>'data input'!T167</f>
        <v>39.834226044608336</v>
      </c>
    </row>
    <row r="17" spans="2:12" x14ac:dyDescent="0.2">
      <c r="B17" s="91"/>
      <c r="C17" s="91"/>
      <c r="D17" s="91"/>
      <c r="E17" s="91"/>
      <c r="F17" s="91"/>
      <c r="G17" s="91"/>
      <c r="H17" s="91"/>
      <c r="I17" s="91"/>
      <c r="J17" s="91"/>
      <c r="K17" s="91"/>
      <c r="L17" s="91"/>
    </row>
    <row r="18" spans="2:12" x14ac:dyDescent="0.2">
      <c r="B18" s="554" t="s">
        <v>23</v>
      </c>
      <c r="C18" s="551" t="s">
        <v>59</v>
      </c>
      <c r="D18" s="552"/>
      <c r="E18" s="551" t="s">
        <v>60</v>
      </c>
      <c r="F18" s="552"/>
      <c r="G18" s="551" t="s">
        <v>61</v>
      </c>
      <c r="H18" s="552"/>
      <c r="I18" s="551" t="s">
        <v>62</v>
      </c>
      <c r="J18" s="552"/>
      <c r="K18" s="552" t="s">
        <v>63</v>
      </c>
      <c r="L18" s="553"/>
    </row>
    <row r="19" spans="2:12" x14ac:dyDescent="0.2">
      <c r="B19" s="555"/>
      <c r="C19" s="89" t="s">
        <v>27</v>
      </c>
      <c r="D19" s="450" t="s">
        <v>28</v>
      </c>
      <c r="E19" s="89" t="s">
        <v>27</v>
      </c>
      <c r="F19" s="450" t="s">
        <v>28</v>
      </c>
      <c r="G19" s="89" t="s">
        <v>27</v>
      </c>
      <c r="H19" s="450" t="s">
        <v>28</v>
      </c>
      <c r="I19" s="89" t="s">
        <v>27</v>
      </c>
      <c r="J19" s="450" t="s">
        <v>28</v>
      </c>
      <c r="K19" s="450" t="s">
        <v>27</v>
      </c>
      <c r="L19" s="451" t="s">
        <v>28</v>
      </c>
    </row>
    <row r="20" spans="2:12" x14ac:dyDescent="0.2">
      <c r="B20" s="359" t="s">
        <v>2</v>
      </c>
      <c r="C20" s="82"/>
      <c r="D20" s="82"/>
      <c r="E20" s="82"/>
      <c r="F20" s="82"/>
      <c r="G20" s="82"/>
      <c r="H20" s="82"/>
      <c r="I20" s="82"/>
      <c r="J20" s="82"/>
      <c r="K20" s="82"/>
      <c r="L20" s="82"/>
    </row>
    <row r="21" spans="2:12" x14ac:dyDescent="0.2">
      <c r="B21" s="452" t="s">
        <v>64</v>
      </c>
      <c r="C21" s="453">
        <f>'data input'!P98</f>
        <v>70.963173652694607</v>
      </c>
      <c r="D21" s="453">
        <f>'data input'!P171</f>
        <v>72.255547266076235</v>
      </c>
      <c r="E21" s="453">
        <f>'data input'!Q98</f>
        <v>73.894059477260598</v>
      </c>
      <c r="F21" s="453">
        <f>'data input'!Q171</f>
        <v>74.641080831296435</v>
      </c>
      <c r="G21" s="453">
        <f>'data input'!R98</f>
        <v>74.152381475229092</v>
      </c>
      <c r="H21" s="453">
        <f>'data input'!R171</f>
        <v>79.385455798665703</v>
      </c>
      <c r="I21" s="453">
        <f>'data input'!S98</f>
        <v>74.913342277468999</v>
      </c>
      <c r="J21" s="453">
        <f>'data input'!S171</f>
        <v>79.077698604753223</v>
      </c>
      <c r="K21" s="453">
        <f>'data input'!T98</f>
        <v>80.861375899379723</v>
      </c>
      <c r="L21" s="454">
        <f>'data input'!T171</f>
        <v>77.814983911573364</v>
      </c>
    </row>
    <row r="22" spans="2:12" x14ac:dyDescent="0.2">
      <c r="B22" s="455" t="s">
        <v>65</v>
      </c>
      <c r="C22" s="453">
        <f>'data input'!P99</f>
        <v>74.906403024855877</v>
      </c>
      <c r="D22" s="453">
        <f>'data input'!P172</f>
        <v>74.306302648939408</v>
      </c>
      <c r="E22" s="453">
        <f>'data input'!Q99</f>
        <v>78.035504119262455</v>
      </c>
      <c r="F22" s="453">
        <f>'data input'!Q172</f>
        <v>75.662264674113217</v>
      </c>
      <c r="G22" s="453">
        <f>'data input'!R99</f>
        <v>78.259632086725404</v>
      </c>
      <c r="H22" s="453">
        <f>'data input'!R172</f>
        <v>79.932201085802163</v>
      </c>
      <c r="I22" s="453">
        <f>'data input'!S99</f>
        <v>80.094929165846224</v>
      </c>
      <c r="J22" s="453">
        <f>'data input'!S172</f>
        <v>80.01818191317615</v>
      </c>
      <c r="K22" s="453">
        <f>'data input'!T99</f>
        <v>82.652227835082726</v>
      </c>
      <c r="L22" s="454">
        <f>'data input'!T172</f>
        <v>78.37823271276973</v>
      </c>
    </row>
    <row r="23" spans="2:12" x14ac:dyDescent="0.2">
      <c r="B23" s="455" t="s">
        <v>66</v>
      </c>
      <c r="C23" s="453">
        <f>'data input'!P100</f>
        <v>77.016990968003583</v>
      </c>
      <c r="D23" s="453">
        <f>'data input'!P173</f>
        <v>75.076020331061628</v>
      </c>
      <c r="E23" s="453">
        <f>'data input'!Q100</f>
        <v>79.738155374159618</v>
      </c>
      <c r="F23" s="453">
        <f>'data input'!Q173</f>
        <v>76.097333349185021</v>
      </c>
      <c r="G23" s="453">
        <f>'data input'!R100</f>
        <v>80.176180630625907</v>
      </c>
      <c r="H23" s="453">
        <f>'data input'!R173</f>
        <v>79.797786070170318</v>
      </c>
      <c r="I23" s="453">
        <f>'data input'!S100</f>
        <v>82.030099787338457</v>
      </c>
      <c r="J23" s="453">
        <f>'data input'!S173</f>
        <v>80.804290382600811</v>
      </c>
      <c r="K23" s="453">
        <f>'data input'!T100</f>
        <v>83.279445727482681</v>
      </c>
      <c r="L23" s="454">
        <f>'data input'!T173</f>
        <v>78.272161393758495</v>
      </c>
    </row>
    <row r="24" spans="2:12" x14ac:dyDescent="0.2">
      <c r="B24" s="455" t="s">
        <v>67</v>
      </c>
      <c r="C24" s="453">
        <f>'data input'!P101</f>
        <v>79.840931677939949</v>
      </c>
      <c r="D24" s="453">
        <f>'data input'!P174</f>
        <v>75.089546152094982</v>
      </c>
      <c r="E24" s="453">
        <f>'data input'!Q101</f>
        <v>81.448756859265586</v>
      </c>
      <c r="F24" s="453">
        <f>'data input'!Q174</f>
        <v>75.304527047154394</v>
      </c>
      <c r="G24" s="453">
        <f>'data input'!R101</f>
        <v>82.600898056535115</v>
      </c>
      <c r="H24" s="453">
        <f>'data input'!R174</f>
        <v>79.597408005896554</v>
      </c>
      <c r="I24" s="453">
        <f>'data input'!S101</f>
        <v>83.980690294825749</v>
      </c>
      <c r="J24" s="453">
        <f>'data input'!S174</f>
        <v>80.449625320038649</v>
      </c>
      <c r="K24" s="453">
        <f>'data input'!T101</f>
        <v>84.000157378614958</v>
      </c>
      <c r="L24" s="454">
        <f>'data input'!T174</f>
        <v>77.813116083638548</v>
      </c>
    </row>
    <row r="25" spans="2:12" x14ac:dyDescent="0.2">
      <c r="B25" s="455" t="s">
        <v>68</v>
      </c>
      <c r="C25" s="453">
        <f>'data input'!P102</f>
        <v>82.468776132286692</v>
      </c>
      <c r="D25" s="453">
        <f>'data input'!P175</f>
        <v>71.154954058515955</v>
      </c>
      <c r="E25" s="453">
        <f>'data input'!Q102</f>
        <v>81.60878986312791</v>
      </c>
      <c r="F25" s="453">
        <f>'data input'!Q175</f>
        <v>74.392729766679068</v>
      </c>
      <c r="G25" s="453">
        <f>'data input'!R102</f>
        <v>83.097767780287285</v>
      </c>
      <c r="H25" s="453">
        <f>'data input'!R175</f>
        <v>80.230883310773322</v>
      </c>
      <c r="I25" s="453">
        <f>'data input'!S102</f>
        <v>84.619468793944094</v>
      </c>
      <c r="J25" s="453">
        <f>'data input'!S175</f>
        <v>80.497712856007951</v>
      </c>
      <c r="K25" s="453">
        <f>'data input'!T102</f>
        <v>83.299038201419378</v>
      </c>
      <c r="L25" s="454">
        <f>'data input'!T175</f>
        <v>78.270108314591241</v>
      </c>
    </row>
    <row r="26" spans="2:12" x14ac:dyDescent="0.2">
      <c r="B26" s="455" t="s">
        <v>69</v>
      </c>
      <c r="C26" s="453">
        <f>'data input'!P103</f>
        <v>82.445991251575975</v>
      </c>
      <c r="D26" s="453">
        <f>'data input'!P176</f>
        <v>65.121844312616219</v>
      </c>
      <c r="E26" s="453">
        <f>'data input'!Q103</f>
        <v>79.905977713235728</v>
      </c>
      <c r="F26" s="453">
        <f>'data input'!Q176</f>
        <v>74.035785881638972</v>
      </c>
      <c r="G26" s="453">
        <f>'data input'!R103</f>
        <v>81.423923835536868</v>
      </c>
      <c r="H26" s="453">
        <f>'data input'!R176</f>
        <v>80.560860465348995</v>
      </c>
      <c r="I26" s="453">
        <f>'data input'!S103</f>
        <v>82.705950022368498</v>
      </c>
      <c r="J26" s="453">
        <f>'data input'!S176</f>
        <v>79.230087241398621</v>
      </c>
      <c r="K26" s="453">
        <f>'data input'!T103</f>
        <v>79.204981426222517</v>
      </c>
      <c r="L26" s="454">
        <f>'data input'!T176</f>
        <v>79.138811560630998</v>
      </c>
    </row>
    <row r="27" spans="2:12" x14ac:dyDescent="0.2">
      <c r="B27" s="455" t="s">
        <v>70</v>
      </c>
      <c r="C27" s="453">
        <f>'data input'!P104</f>
        <v>80.28024956530632</v>
      </c>
      <c r="D27" s="453">
        <f>'data input'!P177</f>
        <v>61.660751826008266</v>
      </c>
      <c r="E27" s="453">
        <f>'data input'!Q104</f>
        <v>76.441029338861597</v>
      </c>
      <c r="F27" s="453">
        <f>'data input'!Q177</f>
        <v>73.498903231249471</v>
      </c>
      <c r="G27" s="453">
        <f>'data input'!R104</f>
        <v>79.094387755102034</v>
      </c>
      <c r="H27" s="453">
        <f>'data input'!R177</f>
        <v>80.203882895918909</v>
      </c>
      <c r="I27" s="453">
        <f>'data input'!S104</f>
        <v>80.555701939291737</v>
      </c>
      <c r="J27" s="453">
        <f>'data input'!S177</f>
        <v>77.419648949855485</v>
      </c>
      <c r="K27" s="453">
        <f>'data input'!T104</f>
        <v>74.413900336639344</v>
      </c>
      <c r="L27" s="454">
        <f>'data input'!T177</f>
        <v>79.82471925954647</v>
      </c>
    </row>
    <row r="28" spans="2:12" x14ac:dyDescent="0.2">
      <c r="B28" s="456" t="s">
        <v>24</v>
      </c>
      <c r="C28" s="453">
        <f>'data input'!P105</f>
        <v>70.189928057553956</v>
      </c>
      <c r="D28" s="453">
        <f>'data input'!P178</f>
        <v>41.541521879653871</v>
      </c>
      <c r="E28" s="453">
        <f>'data input'!Q105</f>
        <v>69.026598861939235</v>
      </c>
      <c r="F28" s="453">
        <f>'data input'!Q178</f>
        <v>57.069985552515398</v>
      </c>
      <c r="G28" s="453">
        <f>'data input'!R105</f>
        <v>70.701784861249834</v>
      </c>
      <c r="H28" s="453">
        <f>'data input'!R178</f>
        <v>72.752776492364646</v>
      </c>
      <c r="I28" s="453">
        <f>'data input'!S105</f>
        <v>71.726956973749495</v>
      </c>
      <c r="J28" s="453">
        <f>'data input'!S178</f>
        <v>65.133628615612068</v>
      </c>
      <c r="K28" s="453">
        <f>'data input'!T105</f>
        <v>63.352875140326802</v>
      </c>
      <c r="L28" s="454">
        <f>'data input'!T178</f>
        <v>72.39996713499302</v>
      </c>
    </row>
    <row r="29" spans="2:12" x14ac:dyDescent="0.2">
      <c r="B29" s="457" t="s">
        <v>11</v>
      </c>
      <c r="C29" s="458">
        <f>'data input'!P106</f>
        <v>78.249624019217549</v>
      </c>
      <c r="D29" s="458">
        <f>'data input'!P179</f>
        <v>69.396622490493002</v>
      </c>
      <c r="E29" s="458">
        <f>'data input'!Q106</f>
        <v>79.471265277510824</v>
      </c>
      <c r="F29" s="458">
        <f>'data input'!Q179</f>
        <v>73.645394698050453</v>
      </c>
      <c r="G29" s="458">
        <f>'data input'!R106</f>
        <v>80.683703389716683</v>
      </c>
      <c r="H29" s="458">
        <f>'data input'!R179</f>
        <v>79.705783878895261</v>
      </c>
      <c r="I29" s="458">
        <f>'data input'!S106</f>
        <v>82.096399868863884</v>
      </c>
      <c r="J29" s="458">
        <f>'data input'!S179</f>
        <v>79.185863875162823</v>
      </c>
      <c r="K29" s="458">
        <f>'data input'!T106</f>
        <v>82.182002211279055</v>
      </c>
      <c r="L29" s="459">
        <f>'data input'!T179</f>
        <v>78.098597154936698</v>
      </c>
    </row>
    <row r="30" spans="2:12" x14ac:dyDescent="0.2">
      <c r="B30" s="91"/>
      <c r="C30" s="91"/>
      <c r="D30" s="91"/>
      <c r="E30" s="91"/>
      <c r="F30" s="91"/>
      <c r="G30" s="91"/>
      <c r="H30" s="91"/>
      <c r="I30" s="91"/>
      <c r="J30" s="91"/>
      <c r="K30" s="91"/>
      <c r="L30" s="91"/>
    </row>
    <row r="31" spans="2:12" x14ac:dyDescent="0.2">
      <c r="B31" s="554" t="s">
        <v>23</v>
      </c>
      <c r="C31" s="551" t="s">
        <v>59</v>
      </c>
      <c r="D31" s="552"/>
      <c r="E31" s="551" t="s">
        <v>60</v>
      </c>
      <c r="F31" s="552"/>
      <c r="G31" s="551" t="s">
        <v>61</v>
      </c>
      <c r="H31" s="552"/>
      <c r="I31" s="551" t="s">
        <v>62</v>
      </c>
      <c r="J31" s="552"/>
      <c r="K31" s="552" t="s">
        <v>63</v>
      </c>
      <c r="L31" s="553"/>
    </row>
    <row r="32" spans="2:12" x14ac:dyDescent="0.2">
      <c r="B32" s="555"/>
      <c r="C32" s="89" t="s">
        <v>27</v>
      </c>
      <c r="D32" s="450" t="s">
        <v>28</v>
      </c>
      <c r="E32" s="89" t="s">
        <v>27</v>
      </c>
      <c r="F32" s="450" t="s">
        <v>28</v>
      </c>
      <c r="G32" s="89" t="s">
        <v>27</v>
      </c>
      <c r="H32" s="450" t="s">
        <v>28</v>
      </c>
      <c r="I32" s="89" t="s">
        <v>27</v>
      </c>
      <c r="J32" s="450" t="s">
        <v>28</v>
      </c>
      <c r="K32" s="450" t="s">
        <v>27</v>
      </c>
      <c r="L32" s="451" t="s">
        <v>28</v>
      </c>
    </row>
    <row r="33" spans="2:12" x14ac:dyDescent="0.2">
      <c r="B33" s="460" t="s">
        <v>3</v>
      </c>
      <c r="C33" s="461"/>
      <c r="D33" s="461"/>
      <c r="E33" s="461"/>
      <c r="F33" s="461"/>
      <c r="G33" s="461"/>
      <c r="H33" s="461"/>
      <c r="I33" s="461"/>
      <c r="J33" s="461"/>
      <c r="K33" s="461"/>
      <c r="L33" s="461"/>
    </row>
    <row r="34" spans="2:12" x14ac:dyDescent="0.2">
      <c r="B34" s="452" t="s">
        <v>64</v>
      </c>
      <c r="C34" s="453">
        <f>'data input'!P110</f>
        <v>68.210118415169447</v>
      </c>
      <c r="D34" s="453">
        <f>'data input'!P183</f>
        <v>54.185639867400091</v>
      </c>
      <c r="E34" s="453">
        <f>'data input'!Q110</f>
        <v>75.379307691321131</v>
      </c>
      <c r="F34" s="453">
        <f>'data input'!Q183</f>
        <v>76.118056978889115</v>
      </c>
      <c r="G34" s="453">
        <f>'data input'!R110</f>
        <v>76.385988746048113</v>
      </c>
      <c r="H34" s="453">
        <f>'data input'!R183</f>
        <v>64.148692498568423</v>
      </c>
      <c r="I34" s="453">
        <f>'data input'!S110</f>
        <v>73.871041499942834</v>
      </c>
      <c r="J34" s="453">
        <f>'data input'!S183</f>
        <v>69.337383709891782</v>
      </c>
      <c r="K34" s="453">
        <f>'data input'!T110</f>
        <v>63.049171500599655</v>
      </c>
      <c r="L34" s="454">
        <f>'data input'!T183</f>
        <v>68.801029244396062</v>
      </c>
    </row>
    <row r="35" spans="2:12" x14ac:dyDescent="0.2">
      <c r="B35" s="455" t="s">
        <v>65</v>
      </c>
      <c r="C35" s="453">
        <f>'data input'!P111</f>
        <v>69.5178205957519</v>
      </c>
      <c r="D35" s="453">
        <f>'data input'!P184</f>
        <v>58.628605950762726</v>
      </c>
      <c r="E35" s="453">
        <f>'data input'!Q111</f>
        <v>77.124025399887458</v>
      </c>
      <c r="F35" s="453">
        <f>'data input'!Q184</f>
        <v>79.891208984032289</v>
      </c>
      <c r="G35" s="453">
        <f>'data input'!R111</f>
        <v>80.960539979231569</v>
      </c>
      <c r="H35" s="453">
        <f>'data input'!R184</f>
        <v>63.33088718087366</v>
      </c>
      <c r="I35" s="453">
        <f>'data input'!S111</f>
        <v>80.913844834976416</v>
      </c>
      <c r="J35" s="453">
        <f>'data input'!S184</f>
        <v>68.072795860627537</v>
      </c>
      <c r="K35" s="453">
        <f>'data input'!T111</f>
        <v>72.782963827304542</v>
      </c>
      <c r="L35" s="454">
        <f>'data input'!T184</f>
        <v>68.639647520005184</v>
      </c>
    </row>
    <row r="36" spans="2:12" x14ac:dyDescent="0.2">
      <c r="B36" s="455" t="s">
        <v>66</v>
      </c>
      <c r="C36" s="453">
        <f>'data input'!P112</f>
        <v>69.807502372329921</v>
      </c>
      <c r="D36" s="453">
        <f>'data input'!P185</f>
        <v>58.954574325436973</v>
      </c>
      <c r="E36" s="453">
        <f>'data input'!Q112</f>
        <v>77.922925417052284</v>
      </c>
      <c r="F36" s="453">
        <f>'data input'!Q185</f>
        <v>79.801103793958461</v>
      </c>
      <c r="G36" s="453">
        <f>'data input'!R112</f>
        <v>82.704453441295541</v>
      </c>
      <c r="H36" s="453">
        <f>'data input'!R185</f>
        <v>63.468115067390862</v>
      </c>
      <c r="I36" s="453">
        <f>'data input'!S112</f>
        <v>83.508974266560941</v>
      </c>
      <c r="J36" s="453">
        <f>'data input'!S185</f>
        <v>68.399293569880399</v>
      </c>
      <c r="K36" s="453">
        <f>'data input'!T112</f>
        <v>76.054042843175012</v>
      </c>
      <c r="L36" s="454">
        <f>'data input'!T185</f>
        <v>66.645276864254967</v>
      </c>
    </row>
    <row r="37" spans="2:12" x14ac:dyDescent="0.2">
      <c r="B37" s="455" t="s">
        <v>67</v>
      </c>
      <c r="C37" s="453">
        <f>'data input'!P113</f>
        <v>70.635168005084765</v>
      </c>
      <c r="D37" s="453">
        <f>'data input'!P186</f>
        <v>59.207737837447674</v>
      </c>
      <c r="E37" s="453">
        <f>'data input'!Q113</f>
        <v>78.558936691150748</v>
      </c>
      <c r="F37" s="453">
        <f>'data input'!Q186</f>
        <v>74.64784094725681</v>
      </c>
      <c r="G37" s="453">
        <f>'data input'!R113</f>
        <v>83.963841987894241</v>
      </c>
      <c r="H37" s="453">
        <f>'data input'!R186</f>
        <v>61.139799022994779</v>
      </c>
      <c r="I37" s="453">
        <f>'data input'!S113</f>
        <v>86.122075751181285</v>
      </c>
      <c r="J37" s="453">
        <f>'data input'!S186</f>
        <v>65.597577616861059</v>
      </c>
      <c r="K37" s="453">
        <f>'data input'!T113</f>
        <v>80.009387712527385</v>
      </c>
      <c r="L37" s="454">
        <f>'data input'!T186</f>
        <v>61.690211647031525</v>
      </c>
    </row>
    <row r="38" spans="2:12" x14ac:dyDescent="0.2">
      <c r="B38" s="455" t="s">
        <v>68</v>
      </c>
      <c r="C38" s="453">
        <f>'data input'!P114</f>
        <v>72.188558003531526</v>
      </c>
      <c r="D38" s="453">
        <f>'data input'!P187</f>
        <v>56.23539719626168</v>
      </c>
      <c r="E38" s="453">
        <f>'data input'!Q114</f>
        <v>79.207481637961493</v>
      </c>
      <c r="F38" s="453">
        <f>'data input'!Q187</f>
        <v>60.161920577119233</v>
      </c>
      <c r="G38" s="453">
        <f>'data input'!R114</f>
        <v>84.238008383423718</v>
      </c>
      <c r="H38" s="453">
        <f>'data input'!R187</f>
        <v>56.076532947344525</v>
      </c>
      <c r="I38" s="453">
        <f>'data input'!S114</f>
        <v>86.613992632500313</v>
      </c>
      <c r="J38" s="453">
        <f>'data input'!S187</f>
        <v>65.490500054079391</v>
      </c>
      <c r="K38" s="453">
        <f>'data input'!T114</f>
        <v>80.201954829823592</v>
      </c>
      <c r="L38" s="454">
        <f>'data input'!T187</f>
        <v>51.664268426933404</v>
      </c>
    </row>
    <row r="39" spans="2:12" x14ac:dyDescent="0.2">
      <c r="B39" s="455" t="s">
        <v>69</v>
      </c>
      <c r="C39" s="453">
        <f>'data input'!P115</f>
        <v>73.217541056093836</v>
      </c>
      <c r="D39" s="453">
        <f>'data input'!P188</f>
        <v>52.517124179117801</v>
      </c>
      <c r="E39" s="453">
        <f>'data input'!Q115</f>
        <v>79.654080289568938</v>
      </c>
      <c r="F39" s="453">
        <f>'data input'!Q188</f>
        <v>49.398271860188423</v>
      </c>
      <c r="G39" s="453">
        <f>'data input'!R115</f>
        <v>84.173695364615185</v>
      </c>
      <c r="H39" s="453">
        <f>'data input'!R188</f>
        <v>52.15205462368273</v>
      </c>
      <c r="I39" s="453">
        <f>'data input'!S115</f>
        <v>84.027977848202568</v>
      </c>
      <c r="J39" s="453">
        <f>'data input'!S188</f>
        <v>64.550310402420195</v>
      </c>
      <c r="K39" s="453">
        <f>'data input'!T115</f>
        <v>74.464704732107933</v>
      </c>
      <c r="L39" s="454">
        <f>'data input'!T188</f>
        <v>44.359512546599419</v>
      </c>
    </row>
    <row r="40" spans="2:12" x14ac:dyDescent="0.2">
      <c r="B40" s="455" t="s">
        <v>70</v>
      </c>
      <c r="C40" s="453">
        <f>'data input'!P116</f>
        <v>73.655615921942569</v>
      </c>
      <c r="D40" s="453">
        <f>'data input'!P189</f>
        <v>50.627297987594375</v>
      </c>
      <c r="E40" s="453">
        <f>'data input'!Q116</f>
        <v>80.063544420460332</v>
      </c>
      <c r="F40" s="453">
        <f>'data input'!Q189</f>
        <v>44.593316215224817</v>
      </c>
      <c r="G40" s="453">
        <f>'data input'!R116</f>
        <v>83.865955003040341</v>
      </c>
      <c r="H40" s="453">
        <f>'data input'!R189</f>
        <v>53.377969073808387</v>
      </c>
      <c r="I40" s="453">
        <f>'data input'!S116</f>
        <v>82.319784058431239</v>
      </c>
      <c r="J40" s="453">
        <f>'data input'!S189</f>
        <v>64.43416831615589</v>
      </c>
      <c r="K40" s="453">
        <f>'data input'!T116</f>
        <v>70.322229611268966</v>
      </c>
      <c r="L40" s="454">
        <f>'data input'!T189</f>
        <v>40.232691755242747</v>
      </c>
    </row>
    <row r="41" spans="2:12" x14ac:dyDescent="0.2">
      <c r="B41" s="456" t="s">
        <v>24</v>
      </c>
      <c r="C41" s="453">
        <f>'data input'!P117</f>
        <v>66.087860352786521</v>
      </c>
      <c r="D41" s="453">
        <f>'data input'!P190</f>
        <v>38.55259988299666</v>
      </c>
      <c r="E41" s="453">
        <f>'data input'!Q117</f>
        <v>72.804581742450537</v>
      </c>
      <c r="F41" s="453">
        <f>'data input'!Q190</f>
        <v>20.175438596491226</v>
      </c>
      <c r="G41" s="453">
        <f>'data input'!R117</f>
        <v>68.000804505229283</v>
      </c>
      <c r="H41" s="453">
        <f>'data input'!R190</f>
        <v>44.885635467124267</v>
      </c>
      <c r="I41" s="453">
        <f>'data input'!S117</f>
        <v>68.977237153973434</v>
      </c>
      <c r="J41" s="453">
        <f>'data input'!S190</f>
        <v>48.012526608809566</v>
      </c>
      <c r="K41" s="453">
        <f>'data input'!T117</f>
        <v>48.003097687797322</v>
      </c>
      <c r="L41" s="454">
        <f>'data input'!T190</f>
        <v>38.118859105217972</v>
      </c>
    </row>
    <row r="42" spans="2:12" x14ac:dyDescent="0.2">
      <c r="B42" s="457" t="s">
        <v>11</v>
      </c>
      <c r="C42" s="458">
        <f>'data input'!P118</f>
        <v>70.770395042638825</v>
      </c>
      <c r="D42" s="458">
        <f>'data input'!P191</f>
        <v>54.04809799884238</v>
      </c>
      <c r="E42" s="458">
        <f>'data input'!Q118</f>
        <v>78.084984197722193</v>
      </c>
      <c r="F42" s="458">
        <f>'data input'!Q191</f>
        <v>60.176875809106512</v>
      </c>
      <c r="G42" s="458">
        <f>'data input'!R118</f>
        <v>82.197143307962222</v>
      </c>
      <c r="H42" s="458">
        <f>'data input'!R191</f>
        <v>56.633807515367174</v>
      </c>
      <c r="I42" s="458">
        <f>'data input'!S118</f>
        <v>83.068507327983681</v>
      </c>
      <c r="J42" s="458">
        <f>'data input'!S191</f>
        <v>64.910986219816337</v>
      </c>
      <c r="K42" s="458">
        <f>'data input'!T118</f>
        <v>74.14081082971876</v>
      </c>
      <c r="L42" s="459">
        <f>'data input'!T191</f>
        <v>52.974796380720292</v>
      </c>
    </row>
    <row r="43" spans="2:12" x14ac:dyDescent="0.2">
      <c r="B43" s="91"/>
      <c r="C43" s="91"/>
      <c r="D43" s="91"/>
      <c r="E43" s="91"/>
      <c r="F43" s="91"/>
      <c r="G43" s="91"/>
      <c r="H43" s="91"/>
      <c r="I43" s="91"/>
      <c r="J43" s="91"/>
      <c r="K43" s="91"/>
      <c r="L43" s="91"/>
    </row>
    <row r="44" spans="2:12" x14ac:dyDescent="0.2">
      <c r="B44" s="554" t="s">
        <v>23</v>
      </c>
      <c r="C44" s="551" t="s">
        <v>59</v>
      </c>
      <c r="D44" s="552"/>
      <c r="E44" s="551" t="s">
        <v>60</v>
      </c>
      <c r="F44" s="552"/>
      <c r="G44" s="551" t="s">
        <v>61</v>
      </c>
      <c r="H44" s="552"/>
      <c r="I44" s="551" t="s">
        <v>62</v>
      </c>
      <c r="J44" s="552"/>
      <c r="K44" s="552" t="s">
        <v>63</v>
      </c>
      <c r="L44" s="553"/>
    </row>
    <row r="45" spans="2:12" x14ac:dyDescent="0.2">
      <c r="B45" s="555"/>
      <c r="C45" s="89" t="s">
        <v>27</v>
      </c>
      <c r="D45" s="450" t="s">
        <v>28</v>
      </c>
      <c r="E45" s="89" t="s">
        <v>27</v>
      </c>
      <c r="F45" s="450" t="s">
        <v>28</v>
      </c>
      <c r="G45" s="89" t="s">
        <v>27</v>
      </c>
      <c r="H45" s="450" t="s">
        <v>28</v>
      </c>
      <c r="I45" s="89" t="s">
        <v>27</v>
      </c>
      <c r="J45" s="450" t="s">
        <v>28</v>
      </c>
      <c r="K45" s="450" t="s">
        <v>27</v>
      </c>
      <c r="L45" s="451" t="s">
        <v>28</v>
      </c>
    </row>
    <row r="46" spans="2:12" x14ac:dyDescent="0.2">
      <c r="B46" s="361" t="s">
        <v>4</v>
      </c>
      <c r="C46" s="84"/>
      <c r="D46" s="84"/>
      <c r="E46" s="84"/>
      <c r="F46" s="84"/>
      <c r="G46" s="84"/>
      <c r="H46" s="84"/>
      <c r="I46" s="84"/>
      <c r="J46" s="84"/>
      <c r="K46" s="84"/>
      <c r="L46" s="84"/>
    </row>
    <row r="47" spans="2:12" x14ac:dyDescent="0.2">
      <c r="B47" s="452" t="s">
        <v>64</v>
      </c>
      <c r="C47" s="453">
        <f>'data input'!P122</f>
        <v>69.087291671754897</v>
      </c>
      <c r="D47" s="453">
        <f>'data input'!P195</f>
        <v>62.887356303704301</v>
      </c>
      <c r="E47" s="453">
        <f>'data input'!Q122</f>
        <v>73.130048919568509</v>
      </c>
      <c r="F47" s="453">
        <f>'data input'!Q195</f>
        <v>68.488968845716741</v>
      </c>
      <c r="G47" s="453">
        <f>'data input'!R122</f>
        <v>73.418671600433029</v>
      </c>
      <c r="H47" s="453">
        <f>'data input'!R195</f>
        <v>72.437637761410684</v>
      </c>
      <c r="I47" s="453">
        <f>'data input'!S122</f>
        <v>71.687975098717644</v>
      </c>
      <c r="J47" s="453">
        <f>'data input'!S195</f>
        <v>73.157003433604544</v>
      </c>
      <c r="K47" s="453">
        <f>'data input'!T122</f>
        <v>74.63949406305818</v>
      </c>
      <c r="L47" s="454">
        <f>'data input'!T195</f>
        <v>73.232397015608456</v>
      </c>
    </row>
    <row r="48" spans="2:12" x14ac:dyDescent="0.2">
      <c r="B48" s="455" t="s">
        <v>65</v>
      </c>
      <c r="C48" s="453">
        <f>'data input'!P123</f>
        <v>72.333609895761825</v>
      </c>
      <c r="D48" s="453">
        <f>'data input'!P196</f>
        <v>65.105814361355627</v>
      </c>
      <c r="E48" s="453">
        <f>'data input'!Q123</f>
        <v>76.190860920909998</v>
      </c>
      <c r="F48" s="453">
        <f>'data input'!Q196</f>
        <v>69.922815701790313</v>
      </c>
      <c r="G48" s="453">
        <f>'data input'!R123</f>
        <v>77.202719652883573</v>
      </c>
      <c r="H48" s="453">
        <f>'data input'!R196</f>
        <v>73.830286958135162</v>
      </c>
      <c r="I48" s="453">
        <f>'data input'!S123</f>
        <v>78.091408589812033</v>
      </c>
      <c r="J48" s="453">
        <f>'data input'!S196</f>
        <v>74.159126503413489</v>
      </c>
      <c r="K48" s="453">
        <f>'data input'!T123</f>
        <v>78.879201052101337</v>
      </c>
      <c r="L48" s="454">
        <f>'data input'!T196</f>
        <v>74.336396353605295</v>
      </c>
    </row>
    <row r="49" spans="2:12" x14ac:dyDescent="0.2">
      <c r="B49" s="455" t="s">
        <v>66</v>
      </c>
      <c r="C49" s="453">
        <f>'data input'!P124</f>
        <v>73.509931367416968</v>
      </c>
      <c r="D49" s="453">
        <f>'data input'!P197</f>
        <v>65.451002698875669</v>
      </c>
      <c r="E49" s="453">
        <f>'data input'!Q124</f>
        <v>77.047968583552219</v>
      </c>
      <c r="F49" s="453">
        <f>'data input'!Q197</f>
        <v>70.176678742589289</v>
      </c>
      <c r="G49" s="453">
        <f>'data input'!R124</f>
        <v>78.299037598427432</v>
      </c>
      <c r="H49" s="453">
        <f>'data input'!R197</f>
        <v>73.721297248757736</v>
      </c>
      <c r="I49" s="453">
        <f>'data input'!S124</f>
        <v>79.680500764403391</v>
      </c>
      <c r="J49" s="453">
        <f>'data input'!S197</f>
        <v>74.750139800475552</v>
      </c>
      <c r="K49" s="453">
        <f>'data input'!T124</f>
        <v>79.5551696702193</v>
      </c>
      <c r="L49" s="454">
        <f>'data input'!T197</f>
        <v>74.016532749615166</v>
      </c>
    </row>
    <row r="50" spans="2:12" x14ac:dyDescent="0.2">
      <c r="B50" s="455" t="s">
        <v>67</v>
      </c>
      <c r="C50" s="453">
        <f>'data input'!P125</f>
        <v>74.550361796306632</v>
      </c>
      <c r="D50" s="453">
        <f>'data input'!P198</f>
        <v>63.851410833939056</v>
      </c>
      <c r="E50" s="453">
        <f>'data input'!Q125</f>
        <v>77.156141410667203</v>
      </c>
      <c r="F50" s="453">
        <f>'data input'!Q198</f>
        <v>68.581349327822664</v>
      </c>
      <c r="G50" s="453">
        <f>'data input'!R125</f>
        <v>78.824093191814256</v>
      </c>
      <c r="H50" s="453">
        <f>'data input'!R198</f>
        <v>72.454725913768868</v>
      </c>
      <c r="I50" s="453">
        <f>'data input'!S125</f>
        <v>80.510481021389324</v>
      </c>
      <c r="J50" s="453">
        <f>'data input'!S198</f>
        <v>73.507441969260654</v>
      </c>
      <c r="K50" s="453">
        <f>'data input'!T125</f>
        <v>79.135113663037387</v>
      </c>
      <c r="L50" s="454">
        <f>'data input'!T198</f>
        <v>72.671507735278269</v>
      </c>
    </row>
    <row r="51" spans="2:12" x14ac:dyDescent="0.2">
      <c r="B51" s="455" t="s">
        <v>68</v>
      </c>
      <c r="C51" s="453">
        <f>'data input'!P126</f>
        <v>73.177850933401672</v>
      </c>
      <c r="D51" s="453">
        <f>'data input'!P199</f>
        <v>57.237765986428037</v>
      </c>
      <c r="E51" s="453">
        <f>'data input'!Q126</f>
        <v>74.120069671774075</v>
      </c>
      <c r="F51" s="453">
        <f>'data input'!Q199</f>
        <v>64.789529784495315</v>
      </c>
      <c r="G51" s="453">
        <f>'data input'!R126</f>
        <v>75.735758981414051</v>
      </c>
      <c r="H51" s="453">
        <f>'data input'!R199</f>
        <v>70.20462405818833</v>
      </c>
      <c r="I51" s="453">
        <f>'data input'!S126</f>
        <v>77.950933448794032</v>
      </c>
      <c r="J51" s="453">
        <f>'data input'!S199</f>
        <v>72.750008582472176</v>
      </c>
      <c r="K51" s="453">
        <f>'data input'!T126</f>
        <v>74.784038629882716</v>
      </c>
      <c r="L51" s="454">
        <f>'data input'!T199</f>
        <v>69.829195096182531</v>
      </c>
    </row>
    <row r="52" spans="2:12" x14ac:dyDescent="0.2">
      <c r="B52" s="455" t="s">
        <v>69</v>
      </c>
      <c r="C52" s="453">
        <f>'data input'!P127</f>
        <v>69.263698985629404</v>
      </c>
      <c r="D52" s="453">
        <f>'data input'!P200</f>
        <v>49.630329003308034</v>
      </c>
      <c r="E52" s="453">
        <f>'data input'!Q127</f>
        <v>69.49514034421874</v>
      </c>
      <c r="F52" s="453">
        <f>'data input'!Q200</f>
        <v>60.904335650731568</v>
      </c>
      <c r="G52" s="453">
        <f>'data input'!R127</f>
        <v>70.680933361169295</v>
      </c>
      <c r="H52" s="453">
        <f>'data input'!R200</f>
        <v>67.467888858421659</v>
      </c>
      <c r="I52" s="453">
        <f>'data input'!S127</f>
        <v>72.220443158927736</v>
      </c>
      <c r="J52" s="453">
        <f>'data input'!S200</f>
        <v>70.561147353104403</v>
      </c>
      <c r="K52" s="453">
        <f>'data input'!T127</f>
        <v>66.82638458562073</v>
      </c>
      <c r="L52" s="454">
        <f>'data input'!T200</f>
        <v>66.68430480359747</v>
      </c>
    </row>
    <row r="53" spans="2:12" x14ac:dyDescent="0.2">
      <c r="B53" s="455" t="s">
        <v>70</v>
      </c>
      <c r="C53" s="453">
        <f>'data input'!P128</f>
        <v>65.097104450783476</v>
      </c>
      <c r="D53" s="453">
        <f>'data input'!P201</f>
        <v>45.618572960696483</v>
      </c>
      <c r="E53" s="453">
        <f>'data input'!Q128</f>
        <v>65.088510857587707</v>
      </c>
      <c r="F53" s="453">
        <f>'data input'!Q201</f>
        <v>58.791610698088867</v>
      </c>
      <c r="G53" s="453">
        <f>'data input'!R128</f>
        <v>66.545103248399954</v>
      </c>
      <c r="H53" s="453">
        <f>'data input'!R201</f>
        <v>65.367676559788265</v>
      </c>
      <c r="I53" s="453">
        <f>'data input'!S128</f>
        <v>68.036529680365305</v>
      </c>
      <c r="J53" s="453">
        <f>'data input'!S201</f>
        <v>68.278371742443127</v>
      </c>
      <c r="K53" s="453">
        <f>'data input'!T128</f>
        <v>59.836398861489151</v>
      </c>
      <c r="L53" s="454">
        <f>'data input'!T201</f>
        <v>64.872128868698638</v>
      </c>
    </row>
    <row r="54" spans="2:12" x14ac:dyDescent="0.2">
      <c r="B54" s="456" t="s">
        <v>24</v>
      </c>
      <c r="C54" s="453">
        <f>'data input'!P129</f>
        <v>53.656032477135085</v>
      </c>
      <c r="D54" s="453">
        <f>'data input'!P202</f>
        <v>27.982628304171715</v>
      </c>
      <c r="E54" s="453">
        <f>'data input'!Q129</f>
        <v>54.834185027370467</v>
      </c>
      <c r="F54" s="453">
        <f>'data input'!Q202</f>
        <v>36.343615359056244</v>
      </c>
      <c r="G54" s="453">
        <f>'data input'!R129</f>
        <v>52.641270770051541</v>
      </c>
      <c r="H54" s="453">
        <f>'data input'!R202</f>
        <v>52.440925290342413</v>
      </c>
      <c r="I54" s="453">
        <f>'data input'!S129</f>
        <v>54.769630110317976</v>
      </c>
      <c r="J54" s="453">
        <f>'data input'!S202</f>
        <v>50.23834471462466</v>
      </c>
      <c r="K54" s="453">
        <f>'data input'!T129</f>
        <v>42.754381254802489</v>
      </c>
      <c r="L54" s="454">
        <f>'data input'!T202</f>
        <v>50.871261086385033</v>
      </c>
    </row>
    <row r="55" spans="2:12" x14ac:dyDescent="0.2">
      <c r="B55" s="457" t="s">
        <v>11</v>
      </c>
      <c r="C55" s="458">
        <f>'data input'!P130</f>
        <v>71.909560688154158</v>
      </c>
      <c r="D55" s="458">
        <f>'data input'!P203</f>
        <v>55.530103653986139</v>
      </c>
      <c r="E55" s="458">
        <f>'data input'!Q130</f>
        <v>74.11975855474509</v>
      </c>
      <c r="F55" s="458">
        <f>'data input'!Q203</f>
        <v>63.085998787964137</v>
      </c>
      <c r="G55" s="458">
        <f>'data input'!R130</f>
        <v>75.388063327068849</v>
      </c>
      <c r="H55" s="458">
        <f>'data input'!R203</f>
        <v>69.332550421328037</v>
      </c>
      <c r="I55" s="458">
        <f>'data input'!S130</f>
        <v>76.597346540031694</v>
      </c>
      <c r="J55" s="458">
        <f>'data input'!S203</f>
        <v>70.96681427456673</v>
      </c>
      <c r="K55" s="458">
        <f>'data input'!T130</f>
        <v>74.647193925314994</v>
      </c>
      <c r="L55" s="459">
        <f>'data input'!T203</f>
        <v>68.98331294356079</v>
      </c>
    </row>
    <row r="56" spans="2:12" x14ac:dyDescent="0.2">
      <c r="B56" s="91"/>
      <c r="C56" s="91"/>
      <c r="D56" s="91"/>
      <c r="E56" s="91"/>
      <c r="F56" s="91"/>
      <c r="G56" s="91"/>
      <c r="H56" s="91"/>
      <c r="I56" s="91"/>
      <c r="J56" s="91"/>
      <c r="K56" s="91"/>
      <c r="L56" s="91"/>
    </row>
    <row r="57" spans="2:12" x14ac:dyDescent="0.2">
      <c r="B57" s="554" t="s">
        <v>23</v>
      </c>
      <c r="C57" s="551" t="s">
        <v>59</v>
      </c>
      <c r="D57" s="552"/>
      <c r="E57" s="551" t="s">
        <v>60</v>
      </c>
      <c r="F57" s="552"/>
      <c r="G57" s="551" t="s">
        <v>61</v>
      </c>
      <c r="H57" s="552"/>
      <c r="I57" s="551" t="s">
        <v>62</v>
      </c>
      <c r="J57" s="552"/>
      <c r="K57" s="552" t="s">
        <v>63</v>
      </c>
      <c r="L57" s="553"/>
    </row>
    <row r="58" spans="2:12" x14ac:dyDescent="0.2">
      <c r="B58" s="555"/>
      <c r="C58" s="89" t="s">
        <v>46</v>
      </c>
      <c r="D58" s="450" t="s">
        <v>28</v>
      </c>
      <c r="E58" s="89" t="s">
        <v>46</v>
      </c>
      <c r="F58" s="450" t="s">
        <v>28</v>
      </c>
      <c r="G58" s="89" t="s">
        <v>46</v>
      </c>
      <c r="H58" s="450" t="s">
        <v>28</v>
      </c>
      <c r="I58" s="89" t="s">
        <v>46</v>
      </c>
      <c r="J58" s="450" t="s">
        <v>28</v>
      </c>
      <c r="K58" s="450" t="s">
        <v>46</v>
      </c>
      <c r="L58" s="451" t="s">
        <v>28</v>
      </c>
    </row>
    <row r="59" spans="2:12" x14ac:dyDescent="0.2">
      <c r="B59" s="362" t="s">
        <v>20</v>
      </c>
      <c r="C59" s="85"/>
      <c r="D59" s="85"/>
      <c r="E59" s="85"/>
      <c r="F59" s="85"/>
      <c r="G59" s="85"/>
      <c r="H59" s="85"/>
      <c r="I59" s="85"/>
      <c r="J59" s="85"/>
      <c r="K59" s="85"/>
      <c r="L59" s="85"/>
    </row>
    <row r="60" spans="2:12" x14ac:dyDescent="0.2">
      <c r="B60" s="452" t="s">
        <v>64</v>
      </c>
      <c r="C60" s="453">
        <f>'data input'!P134</f>
        <v>83</v>
      </c>
      <c r="D60" s="453">
        <f>'data input'!P207</f>
        <v>0</v>
      </c>
      <c r="E60" s="453">
        <f>'data input'!Q134</f>
        <v>86</v>
      </c>
      <c r="F60" s="453">
        <f>'data input'!Q207</f>
        <v>0</v>
      </c>
      <c r="G60" s="453">
        <f>'data input'!R134</f>
        <v>82</v>
      </c>
      <c r="H60" s="453">
        <f>'data input'!R207</f>
        <v>0</v>
      </c>
      <c r="I60" s="453">
        <f>'data input'!S134</f>
        <v>79</v>
      </c>
      <c r="J60" s="453">
        <f>'data input'!S207</f>
        <v>0</v>
      </c>
      <c r="K60" s="453">
        <f>'data input'!T134</f>
        <v>81</v>
      </c>
      <c r="L60" s="454">
        <f>'data input'!T207</f>
        <v>0</v>
      </c>
    </row>
    <row r="61" spans="2:12" x14ac:dyDescent="0.2">
      <c r="B61" s="455" t="s">
        <v>65</v>
      </c>
      <c r="C61" s="453">
        <f>'data input'!P135</f>
        <v>86</v>
      </c>
      <c r="D61" s="453">
        <f>'data input'!P208</f>
        <v>0</v>
      </c>
      <c r="E61" s="453">
        <f>'data input'!Q135</f>
        <v>87</v>
      </c>
      <c r="F61" s="453">
        <f>'data input'!Q208</f>
        <v>0</v>
      </c>
      <c r="G61" s="453">
        <f>'data input'!R135</f>
        <v>83</v>
      </c>
      <c r="H61" s="453">
        <f>'data input'!R208</f>
        <v>0</v>
      </c>
      <c r="I61" s="453">
        <f>'data input'!S135</f>
        <v>80</v>
      </c>
      <c r="J61" s="453">
        <f>'data input'!S208</f>
        <v>0</v>
      </c>
      <c r="K61" s="453">
        <f>'data input'!T135</f>
        <v>82</v>
      </c>
      <c r="L61" s="454">
        <f>'data input'!T208</f>
        <v>0</v>
      </c>
    </row>
    <row r="62" spans="2:12" x14ac:dyDescent="0.2">
      <c r="B62" s="455" t="s">
        <v>66</v>
      </c>
      <c r="C62" s="453">
        <f>'data input'!P136</f>
        <v>89</v>
      </c>
      <c r="D62" s="453">
        <f>'data input'!P209</f>
        <v>0</v>
      </c>
      <c r="E62" s="453">
        <f>'data input'!Q136</f>
        <v>90</v>
      </c>
      <c r="F62" s="453">
        <f>'data input'!Q209</f>
        <v>0</v>
      </c>
      <c r="G62" s="453">
        <f>'data input'!R136</f>
        <v>86</v>
      </c>
      <c r="H62" s="453">
        <f>'data input'!R209</f>
        <v>0</v>
      </c>
      <c r="I62" s="453">
        <f>'data input'!S136</f>
        <v>83</v>
      </c>
      <c r="J62" s="453">
        <f>'data input'!S209</f>
        <v>0</v>
      </c>
      <c r="K62" s="453">
        <f>'data input'!T136</f>
        <v>84</v>
      </c>
      <c r="L62" s="454">
        <f>'data input'!T209</f>
        <v>0</v>
      </c>
    </row>
    <row r="63" spans="2:12" x14ac:dyDescent="0.2">
      <c r="B63" s="455" t="s">
        <v>67</v>
      </c>
      <c r="C63" s="453">
        <f>'data input'!P137</f>
        <v>94</v>
      </c>
      <c r="D63" s="453">
        <f>'data input'!P210</f>
        <v>0</v>
      </c>
      <c r="E63" s="453">
        <f>'data input'!Q137</f>
        <v>95</v>
      </c>
      <c r="F63" s="453">
        <f>'data input'!Q210</f>
        <v>0</v>
      </c>
      <c r="G63" s="453">
        <f>'data input'!R137</f>
        <v>92</v>
      </c>
      <c r="H63" s="453">
        <f>'data input'!R210</f>
        <v>0</v>
      </c>
      <c r="I63" s="453">
        <f>'data input'!S137</f>
        <v>91</v>
      </c>
      <c r="J63" s="453">
        <f>'data input'!S210</f>
        <v>0</v>
      </c>
      <c r="K63" s="453">
        <f>'data input'!T137</f>
        <v>92</v>
      </c>
      <c r="L63" s="454">
        <f>'data input'!T210</f>
        <v>0</v>
      </c>
    </row>
    <row r="64" spans="2:12" x14ac:dyDescent="0.2">
      <c r="B64" s="455" t="s">
        <v>68</v>
      </c>
      <c r="C64" s="453">
        <f>'data input'!P138</f>
        <v>94</v>
      </c>
      <c r="D64" s="453">
        <f>'data input'!P211</f>
        <v>0</v>
      </c>
      <c r="E64" s="453">
        <f>'data input'!Q138</f>
        <v>96</v>
      </c>
      <c r="F64" s="453">
        <f>'data input'!Q211</f>
        <v>0</v>
      </c>
      <c r="G64" s="453">
        <f>'data input'!R138</f>
        <v>96</v>
      </c>
      <c r="H64" s="453">
        <f>'data input'!R211</f>
        <v>0</v>
      </c>
      <c r="I64" s="453">
        <f>'data input'!S138</f>
        <v>97</v>
      </c>
      <c r="J64" s="453">
        <f>'data input'!S211</f>
        <v>0</v>
      </c>
      <c r="K64" s="453">
        <f>'data input'!T138</f>
        <v>96</v>
      </c>
      <c r="L64" s="454">
        <f>'data input'!T211</f>
        <v>0</v>
      </c>
    </row>
    <row r="65" spans="2:12" x14ac:dyDescent="0.2">
      <c r="B65" s="455" t="s">
        <v>69</v>
      </c>
      <c r="C65" s="453">
        <f>'data input'!P139</f>
        <v>69</v>
      </c>
      <c r="D65" s="453">
        <f>'data input'!P212</f>
        <v>0</v>
      </c>
      <c r="E65" s="453">
        <f>'data input'!Q139</f>
        <v>86</v>
      </c>
      <c r="F65" s="453">
        <f>'data input'!Q212</f>
        <v>0</v>
      </c>
      <c r="G65" s="453">
        <f>'data input'!R139</f>
        <v>89</v>
      </c>
      <c r="H65" s="453">
        <f>'data input'!R212</f>
        <v>0</v>
      </c>
      <c r="I65" s="453">
        <f>'data input'!S139</f>
        <v>92</v>
      </c>
      <c r="J65" s="453">
        <f>'data input'!S212</f>
        <v>0</v>
      </c>
      <c r="K65" s="453">
        <f>'data input'!T139</f>
        <v>91</v>
      </c>
      <c r="L65" s="454">
        <f>'data input'!T212</f>
        <v>0</v>
      </c>
    </row>
    <row r="66" spans="2:12" x14ac:dyDescent="0.2">
      <c r="B66" s="455" t="s">
        <v>70</v>
      </c>
      <c r="C66" s="453">
        <f>'data input'!P140</f>
        <v>76</v>
      </c>
      <c r="D66" s="462">
        <f>'data input'!P213</f>
        <v>0</v>
      </c>
      <c r="E66" s="453">
        <f>'data input'!Q140</f>
        <v>85</v>
      </c>
      <c r="F66" s="462">
        <f>'data input'!Q213</f>
        <v>0</v>
      </c>
      <c r="G66" s="453">
        <f>'data input'!R140</f>
        <v>90</v>
      </c>
      <c r="H66" s="462">
        <f>'data input'!R213</f>
        <v>0</v>
      </c>
      <c r="I66" s="453">
        <f>'data input'!S140</f>
        <v>93</v>
      </c>
      <c r="J66" s="462">
        <f>'data input'!S213</f>
        <v>0</v>
      </c>
      <c r="K66" s="453">
        <f>'data input'!T140</f>
        <v>92</v>
      </c>
      <c r="L66" s="463">
        <f>'data input'!T213</f>
        <v>0</v>
      </c>
    </row>
    <row r="67" spans="2:12" x14ac:dyDescent="0.2">
      <c r="B67" s="456" t="s">
        <v>24</v>
      </c>
      <c r="C67" s="453">
        <f>'data input'!P141</f>
        <v>57</v>
      </c>
      <c r="D67" s="462">
        <f>'data input'!P214</f>
        <v>0</v>
      </c>
      <c r="E67" s="453">
        <f>'data input'!Q141</f>
        <v>67</v>
      </c>
      <c r="F67" s="462">
        <f>'data input'!Q214</f>
        <v>0</v>
      </c>
      <c r="G67" s="453">
        <f>'data input'!R141</f>
        <v>82</v>
      </c>
      <c r="H67" s="462">
        <f>'data input'!R214</f>
        <v>0</v>
      </c>
      <c r="I67" s="453">
        <f>'data input'!S141</f>
        <v>76</v>
      </c>
      <c r="J67" s="462">
        <f>'data input'!S214</f>
        <v>0</v>
      </c>
      <c r="K67" s="453">
        <f>'data input'!T141</f>
        <v>87</v>
      </c>
      <c r="L67" s="463">
        <f>'data input'!T214</f>
        <v>0</v>
      </c>
    </row>
    <row r="68" spans="2:12" x14ac:dyDescent="0.2">
      <c r="B68" s="457" t="s">
        <v>11</v>
      </c>
      <c r="C68" s="458">
        <f>'data input'!P142</f>
        <v>81</v>
      </c>
      <c r="D68" s="458">
        <f>'data input'!P215</f>
        <v>0</v>
      </c>
      <c r="E68" s="458">
        <f>'data input'!Q142</f>
        <v>86.5</v>
      </c>
      <c r="F68" s="458">
        <f>'data input'!Q215</f>
        <v>0</v>
      </c>
      <c r="G68" s="458">
        <f>'data input'!R142</f>
        <v>87.5</v>
      </c>
      <c r="H68" s="458">
        <f>'data input'!R215</f>
        <v>0</v>
      </c>
      <c r="I68" s="458">
        <f>'data input'!S142</f>
        <v>86.375</v>
      </c>
      <c r="J68" s="458">
        <f>'data input'!S215</f>
        <v>0</v>
      </c>
      <c r="K68" s="458">
        <f>'data input'!T142</f>
        <v>88.125</v>
      </c>
      <c r="L68" s="459">
        <f>'data input'!T215</f>
        <v>0</v>
      </c>
    </row>
    <row r="69" spans="2:12" x14ac:dyDescent="0.2">
      <c r="B69" s="91"/>
      <c r="C69" s="91"/>
      <c r="D69" s="91"/>
      <c r="E69" s="91"/>
      <c r="F69" s="91"/>
      <c r="G69" s="91"/>
      <c r="H69" s="91"/>
      <c r="I69" s="91"/>
      <c r="J69" s="91"/>
      <c r="K69" s="91"/>
      <c r="L69" s="91"/>
    </row>
    <row r="70" spans="2:12" x14ac:dyDescent="0.2">
      <c r="B70" s="554" t="s">
        <v>23</v>
      </c>
      <c r="C70" s="551" t="s">
        <v>59</v>
      </c>
      <c r="D70" s="552"/>
      <c r="E70" s="551" t="s">
        <v>60</v>
      </c>
      <c r="F70" s="552"/>
      <c r="G70" s="551" t="s">
        <v>61</v>
      </c>
      <c r="H70" s="552"/>
      <c r="I70" s="551" t="s">
        <v>62</v>
      </c>
      <c r="J70" s="552"/>
      <c r="K70" s="552" t="s">
        <v>63</v>
      </c>
      <c r="L70" s="553"/>
    </row>
    <row r="71" spans="2:12" x14ac:dyDescent="0.2">
      <c r="B71" s="555"/>
      <c r="C71" s="89" t="s">
        <v>27</v>
      </c>
      <c r="D71" s="450" t="s">
        <v>28</v>
      </c>
      <c r="E71" s="89" t="s">
        <v>27</v>
      </c>
      <c r="F71" s="450" t="s">
        <v>28</v>
      </c>
      <c r="G71" s="89" t="s">
        <v>27</v>
      </c>
      <c r="H71" s="450" t="s">
        <v>28</v>
      </c>
      <c r="I71" s="89" t="s">
        <v>27</v>
      </c>
      <c r="J71" s="450" t="s">
        <v>28</v>
      </c>
      <c r="K71" s="450" t="s">
        <v>27</v>
      </c>
      <c r="L71" s="451" t="s">
        <v>28</v>
      </c>
    </row>
    <row r="72" spans="2:12" x14ac:dyDescent="0.2">
      <c r="B72" s="464" t="s">
        <v>21</v>
      </c>
      <c r="C72" s="465"/>
      <c r="D72" s="465"/>
      <c r="E72" s="465"/>
      <c r="F72" s="465"/>
      <c r="G72" s="465"/>
      <c r="H72" s="465"/>
      <c r="I72" s="465"/>
      <c r="J72" s="465"/>
      <c r="K72" s="465"/>
      <c r="L72" s="465"/>
    </row>
    <row r="73" spans="2:12" x14ac:dyDescent="0.2">
      <c r="B73" s="452" t="s">
        <v>64</v>
      </c>
      <c r="C73" s="453">
        <f>'data input'!P146</f>
        <v>69.907288257621516</v>
      </c>
      <c r="D73" s="453">
        <f>'data input'!P219</f>
        <v>0</v>
      </c>
      <c r="E73" s="453">
        <f>'data input'!Q146</f>
        <v>74.05843755848764</v>
      </c>
      <c r="F73" s="453">
        <f>'data input'!Q219</f>
        <v>0</v>
      </c>
      <c r="G73" s="453">
        <f>'data input'!R146</f>
        <v>74.186583014688495</v>
      </c>
      <c r="H73" s="453">
        <f>'data input'!R219</f>
        <v>0</v>
      </c>
      <c r="I73" s="453">
        <f>'data input'!S146</f>
        <v>72.374657309006835</v>
      </c>
      <c r="J73" s="453">
        <f>'data input'!S219</f>
        <v>0</v>
      </c>
      <c r="K73" s="453">
        <f>'data input'!T146</f>
        <v>75.150079726638239</v>
      </c>
      <c r="L73" s="454">
        <f>'data input'!T219</f>
        <v>0</v>
      </c>
    </row>
    <row r="74" spans="2:12" x14ac:dyDescent="0.2">
      <c r="B74" s="455" t="s">
        <v>65</v>
      </c>
      <c r="C74" s="453">
        <f>'data input'!P147</f>
        <v>73.294128188846017</v>
      </c>
      <c r="D74" s="453">
        <f>'data input'!P220</f>
        <v>0</v>
      </c>
      <c r="E74" s="453">
        <f>'data input'!Q147</f>
        <v>77.062294278933308</v>
      </c>
      <c r="F74" s="453">
        <f>'data input'!Q220</f>
        <v>0</v>
      </c>
      <c r="G74" s="453">
        <f>'data input'!R147</f>
        <v>77.781418709076505</v>
      </c>
      <c r="H74" s="453">
        <f>'data input'!R220</f>
        <v>0</v>
      </c>
      <c r="I74" s="453">
        <f>'data input'!S147</f>
        <v>78.285542918759361</v>
      </c>
      <c r="J74" s="453">
        <f>'data input'!S220</f>
        <v>0</v>
      </c>
      <c r="K74" s="453">
        <f>'data input'!T147</f>
        <v>79.190281940036144</v>
      </c>
      <c r="L74" s="454">
        <f>'data input'!T220</f>
        <v>0</v>
      </c>
    </row>
    <row r="75" spans="2:12" x14ac:dyDescent="0.2">
      <c r="B75" s="455" t="s">
        <v>66</v>
      </c>
      <c r="C75" s="453">
        <f>'data input'!P148</f>
        <v>74.874635435335961</v>
      </c>
      <c r="D75" s="453">
        <f>'data input'!P221</f>
        <v>0</v>
      </c>
      <c r="E75" s="453">
        <f>'data input'!Q148</f>
        <v>78.326490786552156</v>
      </c>
      <c r="F75" s="453">
        <f>'data input'!Q221</f>
        <v>0</v>
      </c>
      <c r="G75" s="453">
        <f>'data input'!R148</f>
        <v>79.187853752088927</v>
      </c>
      <c r="H75" s="453">
        <f>'data input'!R221</f>
        <v>0</v>
      </c>
      <c r="I75" s="453">
        <f>'data input'!S148</f>
        <v>80.076556930969289</v>
      </c>
      <c r="J75" s="453">
        <f>'data input'!S221</f>
        <v>0</v>
      </c>
      <c r="K75" s="453">
        <f>'data input'!T148</f>
        <v>80.094820940906459</v>
      </c>
      <c r="L75" s="454">
        <f>'data input'!T221</f>
        <v>0</v>
      </c>
    </row>
    <row r="76" spans="2:12" x14ac:dyDescent="0.2">
      <c r="B76" s="455" t="s">
        <v>67</v>
      </c>
      <c r="C76" s="453">
        <f>'data input'!P149</f>
        <v>76.662455722122161</v>
      </c>
      <c r="D76" s="453">
        <f>'data input'!P222</f>
        <v>0</v>
      </c>
      <c r="E76" s="453">
        <f>'data input'!Q149</f>
        <v>79.499632348788523</v>
      </c>
      <c r="F76" s="453">
        <f>'data input'!Q222</f>
        <v>0</v>
      </c>
      <c r="G76" s="453">
        <f>'data input'!R149</f>
        <v>80.745578805841006</v>
      </c>
      <c r="H76" s="453">
        <f>'data input'!R222</f>
        <v>0</v>
      </c>
      <c r="I76" s="453">
        <f>'data input'!S149</f>
        <v>82.037175242558774</v>
      </c>
      <c r="J76" s="453">
        <f>'data input'!S222</f>
        <v>0</v>
      </c>
      <c r="K76" s="453">
        <f>'data input'!T149</f>
        <v>81.035914636675997</v>
      </c>
      <c r="L76" s="454">
        <f>'data input'!T222</f>
        <v>0</v>
      </c>
    </row>
    <row r="77" spans="2:12" x14ac:dyDescent="0.2">
      <c r="B77" s="455" t="s">
        <v>68</v>
      </c>
      <c r="C77" s="453">
        <f>'data input'!P150</f>
        <v>74.678800535247092</v>
      </c>
      <c r="D77" s="453">
        <f>'data input'!P223</f>
        <v>0</v>
      </c>
      <c r="E77" s="453">
        <f>'data input'!Q150</f>
        <v>76.538250600963664</v>
      </c>
      <c r="F77" s="453">
        <f>'data input'!Q223</f>
        <v>0</v>
      </c>
      <c r="G77" s="453">
        <f>'data input'!R150</f>
        <v>78.455316905694332</v>
      </c>
      <c r="H77" s="453">
        <f>'data input'!R223</f>
        <v>0</v>
      </c>
      <c r="I77" s="453">
        <f>'data input'!S150</f>
        <v>80.535407439550738</v>
      </c>
      <c r="J77" s="453">
        <f>'data input'!S223</f>
        <v>0</v>
      </c>
      <c r="K77" s="453">
        <f>'data input'!T150</f>
        <v>77.263711170265253</v>
      </c>
      <c r="L77" s="454">
        <f>'data input'!T223</f>
        <v>0</v>
      </c>
    </row>
    <row r="78" spans="2:12" x14ac:dyDescent="0.2">
      <c r="B78" s="455" t="s">
        <v>69</v>
      </c>
      <c r="C78" s="453">
        <f>'data input'!P151</f>
        <v>69.257618525655701</v>
      </c>
      <c r="D78" s="453">
        <f>'data input'!P224</f>
        <v>0</v>
      </c>
      <c r="E78" s="453">
        <f>'data input'!Q151</f>
        <v>70.195236769799166</v>
      </c>
      <c r="F78" s="453">
        <f>'data input'!Q224</f>
        <v>0</v>
      </c>
      <c r="G78" s="453">
        <f>'data input'!R151</f>
        <v>72.070544510604122</v>
      </c>
      <c r="H78" s="453">
        <f>'data input'!R224</f>
        <v>0</v>
      </c>
      <c r="I78" s="453">
        <f>'data input'!S151</f>
        <v>74.022799524696467</v>
      </c>
      <c r="J78" s="453">
        <f>'data input'!S224</f>
        <v>0</v>
      </c>
      <c r="K78" s="453">
        <f>'data input'!T151</f>
        <v>69.0067114669517</v>
      </c>
      <c r="L78" s="454">
        <f>'data input'!T224</f>
        <v>0</v>
      </c>
    </row>
    <row r="79" spans="2:12" x14ac:dyDescent="0.2">
      <c r="B79" s="455" t="s">
        <v>70</v>
      </c>
      <c r="C79" s="453">
        <f>'data input'!P152</f>
        <v>65.381695889376417</v>
      </c>
      <c r="D79" s="453">
        <f>'data input'!P225</f>
        <v>0</v>
      </c>
      <c r="E79" s="453">
        <f>'data input'!Q152</f>
        <v>66.043397276742482</v>
      </c>
      <c r="F79" s="453">
        <f>'data input'!Q225</f>
        <v>0</v>
      </c>
      <c r="G79" s="453">
        <f>'data input'!R152</f>
        <v>68.492295163445036</v>
      </c>
      <c r="H79" s="453">
        <f>'data input'!R225</f>
        <v>0</v>
      </c>
      <c r="I79" s="453">
        <f>'data input'!S152</f>
        <v>70.559071555769904</v>
      </c>
      <c r="J79" s="453">
        <f>'data input'!S225</f>
        <v>0</v>
      </c>
      <c r="K79" s="453">
        <f>'data input'!T152</f>
        <v>63.666707518873189</v>
      </c>
      <c r="L79" s="454">
        <f>'data input'!T225</f>
        <v>0</v>
      </c>
    </row>
    <row r="80" spans="2:12" x14ac:dyDescent="0.2">
      <c r="B80" s="456" t="s">
        <v>24</v>
      </c>
      <c r="C80" s="453">
        <f>'data input'!P153</f>
        <v>53.740439697946194</v>
      </c>
      <c r="D80" s="453">
        <f>'data input'!P226</f>
        <v>0</v>
      </c>
      <c r="E80" s="453">
        <f>'data input'!Q153</f>
        <v>55.509468707991772</v>
      </c>
      <c r="F80" s="453">
        <f>'data input'!Q226</f>
        <v>0</v>
      </c>
      <c r="G80" s="453">
        <f>'data input'!R153</f>
        <v>55.389319869193855</v>
      </c>
      <c r="H80" s="453">
        <f>'data input'!R226</f>
        <v>0</v>
      </c>
      <c r="I80" s="453">
        <f>'data input'!S153</f>
        <v>56.35075980383769</v>
      </c>
      <c r="J80" s="453">
        <f>'data input'!S226</f>
        <v>0</v>
      </c>
      <c r="K80" s="453">
        <f>'data input'!T153</f>
        <v>44.995678527060626</v>
      </c>
      <c r="L80" s="454">
        <f>'data input'!T226</f>
        <v>0</v>
      </c>
    </row>
    <row r="81" spans="2:12" x14ac:dyDescent="0.2">
      <c r="B81" s="457" t="s">
        <v>11</v>
      </c>
      <c r="C81" s="458">
        <f>'data input'!P154</f>
        <v>72.599479684509561</v>
      </c>
      <c r="D81" s="458">
        <f>'data input'!P227</f>
        <v>0</v>
      </c>
      <c r="E81" s="458">
        <f>'data input'!Q154</f>
        <v>75.346060829046351</v>
      </c>
      <c r="F81" s="458">
        <f>'data input'!Q227</f>
        <v>0</v>
      </c>
      <c r="G81" s="458">
        <f>'data input'!R154</f>
        <v>76.846593551817378</v>
      </c>
      <c r="H81" s="458">
        <f>'data input'!R227</f>
        <v>0</v>
      </c>
      <c r="I81" s="458">
        <f>'data input'!S154</f>
        <v>77.801938166423696</v>
      </c>
      <c r="J81" s="458">
        <f>'data input'!S227</f>
        <v>0</v>
      </c>
      <c r="K81" s="458">
        <f>'data input'!T154</f>
        <v>76.196851447014211</v>
      </c>
      <c r="L81" s="459">
        <f>'data input'!T227</f>
        <v>0</v>
      </c>
    </row>
    <row r="82" spans="2:12" x14ac:dyDescent="0.2">
      <c r="B82" s="91"/>
      <c r="C82" s="91"/>
      <c r="D82" s="91"/>
      <c r="E82" s="91"/>
      <c r="F82" s="91"/>
      <c r="G82" s="91"/>
      <c r="H82" s="91"/>
      <c r="I82" s="91"/>
      <c r="J82" s="91"/>
      <c r="K82" s="91"/>
      <c r="L82" s="91"/>
    </row>
    <row r="83" spans="2:12" x14ac:dyDescent="0.2">
      <c r="B83" s="91"/>
      <c r="C83" s="91"/>
      <c r="D83" s="91"/>
      <c r="E83" s="91"/>
      <c r="F83" s="91"/>
      <c r="G83" s="91"/>
      <c r="H83" s="91"/>
      <c r="I83" s="91"/>
      <c r="J83" s="91"/>
      <c r="K83" s="91"/>
      <c r="L83" s="91"/>
    </row>
    <row r="84" spans="2:12" x14ac:dyDescent="0.2">
      <c r="B84" s="91"/>
      <c r="C84" s="91"/>
      <c r="D84" s="91"/>
      <c r="E84" s="91"/>
      <c r="F84" s="91"/>
      <c r="G84" s="91"/>
      <c r="H84" s="91"/>
      <c r="I84" s="91"/>
      <c r="J84" s="91"/>
      <c r="K84" s="91"/>
      <c r="L84" s="91"/>
    </row>
    <row r="85" spans="2:12" x14ac:dyDescent="0.2">
      <c r="B85" s="91"/>
      <c r="C85" s="91"/>
      <c r="D85" s="91"/>
      <c r="E85" s="91"/>
      <c r="F85" s="91"/>
      <c r="G85" s="91"/>
      <c r="H85" s="91"/>
      <c r="I85" s="91"/>
      <c r="J85" s="91"/>
      <c r="K85" s="91"/>
      <c r="L85" s="91"/>
    </row>
    <row r="86" spans="2:12" x14ac:dyDescent="0.2">
      <c r="B86" s="91"/>
      <c r="C86" s="91"/>
      <c r="D86" s="91"/>
      <c r="E86" s="91"/>
      <c r="F86" s="91"/>
      <c r="G86" s="91"/>
      <c r="H86" s="91"/>
      <c r="I86" s="91"/>
      <c r="J86" s="91"/>
      <c r="K86" s="91"/>
      <c r="L86" s="91"/>
    </row>
    <row r="87" spans="2:12" x14ac:dyDescent="0.2">
      <c r="B87" s="91"/>
      <c r="C87" s="91"/>
      <c r="D87" s="91"/>
      <c r="E87" s="91"/>
      <c r="F87" s="91"/>
      <c r="G87" s="91"/>
      <c r="H87" s="91"/>
      <c r="I87" s="91"/>
      <c r="J87" s="91"/>
      <c r="K87" s="91"/>
      <c r="L87" s="91"/>
    </row>
    <row r="88" spans="2:12" x14ac:dyDescent="0.2">
      <c r="B88" s="91"/>
      <c r="C88" s="91"/>
      <c r="D88" s="91"/>
      <c r="E88" s="91"/>
      <c r="F88" s="91"/>
      <c r="G88" s="91"/>
      <c r="H88" s="91"/>
      <c r="I88" s="91"/>
      <c r="J88" s="91"/>
      <c r="K88" s="91"/>
      <c r="L88" s="91"/>
    </row>
    <row r="89" spans="2:12" x14ac:dyDescent="0.2">
      <c r="B89" s="91"/>
      <c r="C89" s="91"/>
      <c r="D89" s="91"/>
      <c r="E89" s="91"/>
      <c r="F89" s="91"/>
      <c r="G89" s="91"/>
      <c r="H89" s="91"/>
      <c r="I89" s="91"/>
      <c r="J89" s="91"/>
      <c r="K89" s="91"/>
      <c r="L89" s="91"/>
    </row>
    <row r="90" spans="2:12" x14ac:dyDescent="0.2">
      <c r="B90" s="91"/>
      <c r="C90" s="91"/>
      <c r="D90" s="91"/>
      <c r="E90" s="91"/>
      <c r="F90" s="91"/>
      <c r="G90" s="91"/>
      <c r="H90" s="91"/>
      <c r="I90" s="91"/>
      <c r="J90" s="91"/>
      <c r="K90" s="91"/>
      <c r="L90" s="91"/>
    </row>
    <row r="91" spans="2:12" x14ac:dyDescent="0.2">
      <c r="B91" s="91"/>
      <c r="C91" s="91"/>
      <c r="D91" s="91"/>
      <c r="E91" s="91"/>
      <c r="F91" s="91"/>
      <c r="G91" s="91"/>
      <c r="H91" s="91"/>
      <c r="I91" s="91"/>
      <c r="J91" s="91"/>
      <c r="K91" s="91"/>
      <c r="L91" s="91"/>
    </row>
    <row r="92" spans="2:12" x14ac:dyDescent="0.2">
      <c r="B92" s="91"/>
      <c r="C92" s="91"/>
      <c r="D92" s="91"/>
      <c r="E92" s="91"/>
      <c r="F92" s="91"/>
      <c r="G92" s="91"/>
      <c r="H92" s="91"/>
      <c r="I92" s="91"/>
      <c r="J92" s="91"/>
      <c r="K92" s="91"/>
      <c r="L92" s="91"/>
    </row>
    <row r="93" spans="2:12" x14ac:dyDescent="0.2">
      <c r="B93" s="91"/>
      <c r="C93" s="91"/>
      <c r="D93" s="91"/>
      <c r="E93" s="91"/>
      <c r="F93" s="91"/>
      <c r="G93" s="91"/>
      <c r="H93" s="91"/>
      <c r="I93" s="91"/>
      <c r="J93" s="91"/>
      <c r="K93" s="91"/>
      <c r="L93" s="91"/>
    </row>
    <row r="94" spans="2:12" x14ac:dyDescent="0.2">
      <c r="B94" s="91"/>
      <c r="C94" s="91"/>
      <c r="D94" s="91"/>
      <c r="E94" s="91"/>
      <c r="F94" s="91"/>
      <c r="G94" s="91"/>
      <c r="H94" s="91"/>
      <c r="I94" s="91"/>
      <c r="J94" s="91"/>
      <c r="K94" s="91"/>
      <c r="L94" s="91"/>
    </row>
    <row r="95" spans="2:12" x14ac:dyDescent="0.2">
      <c r="B95" s="91"/>
      <c r="C95" s="91"/>
      <c r="D95" s="91"/>
      <c r="E95" s="91"/>
      <c r="F95" s="91"/>
      <c r="G95" s="91"/>
      <c r="H95" s="91"/>
      <c r="I95" s="91"/>
      <c r="J95" s="91"/>
      <c r="K95" s="91"/>
      <c r="L95" s="91"/>
    </row>
    <row r="96" spans="2:12" x14ac:dyDescent="0.2">
      <c r="B96" s="91"/>
      <c r="C96" s="91"/>
      <c r="D96" s="91"/>
      <c r="E96" s="91"/>
      <c r="F96" s="91"/>
      <c r="G96" s="91"/>
      <c r="H96" s="91"/>
      <c r="I96" s="91"/>
      <c r="J96" s="91"/>
      <c r="K96" s="91"/>
      <c r="L96" s="91"/>
    </row>
    <row r="97" spans="2:12" x14ac:dyDescent="0.2">
      <c r="B97" s="91"/>
      <c r="C97" s="91"/>
      <c r="D97" s="91"/>
      <c r="E97" s="91"/>
      <c r="F97" s="91"/>
      <c r="G97" s="91"/>
      <c r="H97" s="91"/>
      <c r="I97" s="91"/>
      <c r="J97" s="91"/>
      <c r="K97" s="91"/>
      <c r="L97" s="91"/>
    </row>
    <row r="98" spans="2:12" x14ac:dyDescent="0.2">
      <c r="B98" s="91"/>
      <c r="C98" s="91"/>
      <c r="D98" s="91"/>
      <c r="E98" s="91"/>
      <c r="F98" s="91"/>
      <c r="G98" s="91"/>
      <c r="H98" s="91"/>
      <c r="I98" s="91"/>
      <c r="J98" s="91"/>
      <c r="K98" s="91"/>
      <c r="L98" s="91"/>
    </row>
    <row r="99" spans="2:12" x14ac:dyDescent="0.2">
      <c r="B99" s="91"/>
      <c r="C99" s="91"/>
      <c r="D99" s="91"/>
      <c r="E99" s="91"/>
      <c r="F99" s="91"/>
      <c r="G99" s="91"/>
      <c r="H99" s="91"/>
      <c r="I99" s="91"/>
      <c r="J99" s="91"/>
      <c r="K99" s="91"/>
      <c r="L99" s="91"/>
    </row>
    <row r="100" spans="2:12" x14ac:dyDescent="0.2">
      <c r="B100" s="91"/>
      <c r="C100" s="91"/>
      <c r="D100" s="91"/>
      <c r="E100" s="91"/>
      <c r="F100" s="91"/>
      <c r="G100" s="91"/>
      <c r="H100" s="91"/>
      <c r="I100" s="91"/>
      <c r="J100" s="91"/>
      <c r="K100" s="91"/>
      <c r="L100" s="91"/>
    </row>
  </sheetData>
  <mergeCells count="36">
    <mergeCell ref="K70:L70"/>
    <mergeCell ref="B57:B58"/>
    <mergeCell ref="C57:D57"/>
    <mergeCell ref="E57:F57"/>
    <mergeCell ref="G57:H57"/>
    <mergeCell ref="I57:J57"/>
    <mergeCell ref="K57:L57"/>
    <mergeCell ref="B70:B71"/>
    <mergeCell ref="C70:D70"/>
    <mergeCell ref="E70:F70"/>
    <mergeCell ref="G70:H70"/>
    <mergeCell ref="I70:J70"/>
    <mergeCell ref="I31:J31"/>
    <mergeCell ref="K31:L31"/>
    <mergeCell ref="B44:B45"/>
    <mergeCell ref="C44:D44"/>
    <mergeCell ref="E44:F44"/>
    <mergeCell ref="G44:H44"/>
    <mergeCell ref="I44:J44"/>
    <mergeCell ref="K44:L44"/>
    <mergeCell ref="G31:H31"/>
    <mergeCell ref="B5:B6"/>
    <mergeCell ref="B18:B19"/>
    <mergeCell ref="B31:B32"/>
    <mergeCell ref="C31:D31"/>
    <mergeCell ref="E31:F31"/>
    <mergeCell ref="C18:D18"/>
    <mergeCell ref="E18:F18"/>
    <mergeCell ref="G18:H18"/>
    <mergeCell ref="I18:J18"/>
    <mergeCell ref="K18:L18"/>
    <mergeCell ref="C5:D5"/>
    <mergeCell ref="E5:F5"/>
    <mergeCell ref="G5:H5"/>
    <mergeCell ref="I5:J5"/>
    <mergeCell ref="K5:L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92D050"/>
  </sheetPr>
  <dimension ref="A1:AA81"/>
  <sheetViews>
    <sheetView showGridLines="0" zoomScaleNormal="100" workbookViewId="0"/>
  </sheetViews>
  <sheetFormatPr defaultColWidth="9" defaultRowHeight="12.75" x14ac:dyDescent="0.2"/>
  <cols>
    <col min="1" max="1" width="9" style="80"/>
    <col min="2" max="2" width="11.875" style="80" customWidth="1"/>
    <col min="3" max="3" width="14.25" style="80" bestFit="1" customWidth="1"/>
    <col min="4" max="11" width="9.625" style="80" customWidth="1"/>
    <col min="12" max="12" width="10.5" style="80" bestFit="1" customWidth="1"/>
    <col min="13" max="27" width="9" style="91"/>
    <col min="28" max="16384" width="9" style="80"/>
  </cols>
  <sheetData>
    <row r="1" spans="1:12" x14ac:dyDescent="0.2">
      <c r="C1" s="91"/>
      <c r="D1" s="91"/>
      <c r="E1" s="91"/>
      <c r="F1" s="91"/>
      <c r="G1" s="91"/>
      <c r="H1" s="91"/>
      <c r="I1" s="91"/>
      <c r="J1" s="91"/>
      <c r="K1" s="91"/>
      <c r="L1" s="91"/>
    </row>
    <row r="2" spans="1:12" x14ac:dyDescent="0.2">
      <c r="A2" s="447" t="str">
        <f>Index!B11</f>
        <v>Table 5  Percentage spruce in the forecast softwood volume by country, sector, top diameter class and forecast period</v>
      </c>
      <c r="B2" s="449"/>
      <c r="C2" s="91"/>
      <c r="D2" s="91"/>
      <c r="E2" s="91"/>
      <c r="F2" s="91"/>
      <c r="G2" s="91"/>
      <c r="H2" s="91"/>
      <c r="I2" s="91"/>
      <c r="J2" s="91"/>
      <c r="K2" s="91"/>
      <c r="L2" s="91"/>
    </row>
    <row r="3" spans="1:12" x14ac:dyDescent="0.2">
      <c r="B3" s="449"/>
      <c r="C3" s="91"/>
      <c r="D3" s="91"/>
      <c r="E3" s="91"/>
      <c r="F3" s="91"/>
      <c r="G3" s="91"/>
      <c r="H3" s="91"/>
      <c r="I3" s="91"/>
      <c r="J3" s="91"/>
      <c r="K3" s="91"/>
      <c r="L3" s="91"/>
    </row>
    <row r="4" spans="1:12" x14ac:dyDescent="0.2">
      <c r="B4" s="91"/>
      <c r="C4" s="91"/>
      <c r="D4" s="91"/>
      <c r="E4" s="91"/>
      <c r="F4" s="91"/>
      <c r="G4" s="91"/>
      <c r="H4" s="91"/>
      <c r="I4" s="91"/>
      <c r="J4" s="91"/>
      <c r="K4" s="91"/>
      <c r="L4" s="91"/>
    </row>
    <row r="5" spans="1:12" s="91" customFormat="1" x14ac:dyDescent="0.2">
      <c r="B5" s="466" t="s">
        <v>1</v>
      </c>
      <c r="C5" s="466"/>
      <c r="D5" s="612" t="s">
        <v>116</v>
      </c>
      <c r="E5" s="613"/>
      <c r="F5" s="613"/>
      <c r="G5" s="613"/>
      <c r="H5" s="613"/>
      <c r="I5" s="613"/>
      <c r="J5" s="613"/>
      <c r="K5" s="613"/>
      <c r="L5" s="613" t="s">
        <v>330</v>
      </c>
    </row>
    <row r="6" spans="1:12" s="91" customFormat="1" x14ac:dyDescent="0.2">
      <c r="B6" s="466"/>
      <c r="C6" s="466"/>
      <c r="D6" s="614" t="s">
        <v>64</v>
      </c>
      <c r="E6" s="615" t="s">
        <v>65</v>
      </c>
      <c r="F6" s="615" t="s">
        <v>66</v>
      </c>
      <c r="G6" s="615" t="s">
        <v>67</v>
      </c>
      <c r="H6" s="615" t="s">
        <v>68</v>
      </c>
      <c r="I6" s="615" t="s">
        <v>69</v>
      </c>
      <c r="J6" s="615" t="s">
        <v>70</v>
      </c>
      <c r="K6" s="615" t="s">
        <v>24</v>
      </c>
      <c r="L6" s="616" t="s">
        <v>331</v>
      </c>
    </row>
    <row r="7" spans="1:12" s="91" customFormat="1" x14ac:dyDescent="0.2">
      <c r="B7" s="617" t="s">
        <v>139</v>
      </c>
      <c r="C7" s="616" t="s">
        <v>132</v>
      </c>
      <c r="D7" s="381">
        <f>'data input'!$P$86</f>
        <v>63.408981219735985</v>
      </c>
      <c r="E7" s="381">
        <f>'data input'!$P$87</f>
        <v>65.740675868189356</v>
      </c>
      <c r="F7" s="381">
        <f>'data input'!$P$88</f>
        <v>64.113425749474573</v>
      </c>
      <c r="G7" s="381">
        <f>'data input'!$P$89</f>
        <v>58.570835364422535</v>
      </c>
      <c r="H7" s="381">
        <f>'data input'!$P$90</f>
        <v>44.07733303012408</v>
      </c>
      <c r="I7" s="381">
        <f>'data input'!$P$91</f>
        <v>33.810888252148999</v>
      </c>
      <c r="J7" s="381">
        <f>'data input'!$P$92</f>
        <v>29.831008182536799</v>
      </c>
      <c r="K7" s="381">
        <f>'data input'!$P$93</f>
        <v>28.305689040458841</v>
      </c>
      <c r="L7" s="382">
        <f>'data input'!$P$94</f>
        <v>52.194662435005498</v>
      </c>
    </row>
    <row r="8" spans="1:12" s="91" customFormat="1" x14ac:dyDescent="0.2">
      <c r="B8" s="618"/>
      <c r="C8" s="616" t="s">
        <v>28</v>
      </c>
      <c r="D8" s="381">
        <f>'data input'!$P$159</f>
        <v>40.869877485573028</v>
      </c>
      <c r="E8" s="381">
        <f>'data input'!$P$160</f>
        <v>41.997687192830298</v>
      </c>
      <c r="F8" s="381">
        <f>'data input'!$P$161</f>
        <v>41.938439542072352</v>
      </c>
      <c r="G8" s="381">
        <f>'data input'!$P$162</f>
        <v>38.436388530420821</v>
      </c>
      <c r="H8" s="381">
        <f>'data input'!$P$163</f>
        <v>29.766772382383582</v>
      </c>
      <c r="I8" s="381">
        <f>'data input'!$P$164</f>
        <v>21.60305216254385</v>
      </c>
      <c r="J8" s="381">
        <f>'data input'!$P$165</f>
        <v>18.610414615574879</v>
      </c>
      <c r="K8" s="381">
        <f>'data input'!$P$166</f>
        <v>11.095163270492478</v>
      </c>
      <c r="L8" s="382">
        <f>'data input'!$P$167</f>
        <v>28.539763863330091</v>
      </c>
    </row>
    <row r="9" spans="1:12" s="91" customFormat="1" x14ac:dyDescent="0.2">
      <c r="B9" s="617" t="s">
        <v>140</v>
      </c>
      <c r="C9" s="616" t="s">
        <v>132</v>
      </c>
      <c r="D9" s="381">
        <f>'data input'!$Q$86</f>
        <v>68.733572213243448</v>
      </c>
      <c r="E9" s="381">
        <f>'data input'!$Q$87</f>
        <v>69.212494294709003</v>
      </c>
      <c r="F9" s="381">
        <f>'data input'!$Q$88</f>
        <v>66.866950046342168</v>
      </c>
      <c r="G9" s="381">
        <f>'data input'!$Q$89</f>
        <v>60.398267269852482</v>
      </c>
      <c r="H9" s="381">
        <f>'data input'!$Q$90</f>
        <v>46.00210585858035</v>
      </c>
      <c r="I9" s="381">
        <f>'data input'!$Q$91</f>
        <v>37.204142011834321</v>
      </c>
      <c r="J9" s="381">
        <f>'data input'!$Q$92</f>
        <v>34.088134299885539</v>
      </c>
      <c r="K9" s="381">
        <f>'data input'!$P$93</f>
        <v>28.305689040458841</v>
      </c>
      <c r="L9" s="382">
        <f>'data input'!$Q$94</f>
        <v>54.295345464590319</v>
      </c>
    </row>
    <row r="10" spans="1:12" s="91" customFormat="1" x14ac:dyDescent="0.2">
      <c r="B10" s="618"/>
      <c r="C10" s="616" t="s">
        <v>28</v>
      </c>
      <c r="D10" s="381">
        <f>'data input'!$Q$159</f>
        <v>45.941598806489715</v>
      </c>
      <c r="E10" s="381">
        <f>'data input'!$Q$160</f>
        <v>47.377653043325736</v>
      </c>
      <c r="F10" s="381">
        <f>'data input'!$Q$161</f>
        <v>46.964002091410414</v>
      </c>
      <c r="G10" s="381">
        <f>'data input'!$Q$162</f>
        <v>45.834554642951431</v>
      </c>
      <c r="H10" s="381">
        <f>'data input'!$Q$163</f>
        <v>41.104689860645955</v>
      </c>
      <c r="I10" s="381">
        <f>'data input'!$Q$164</f>
        <v>34.487866739635464</v>
      </c>
      <c r="J10" s="381">
        <f>'data input'!$Q$165</f>
        <v>31.190789095237463</v>
      </c>
      <c r="K10" s="381">
        <f>'data input'!$Q$166</f>
        <v>13.666580449248734</v>
      </c>
      <c r="L10" s="382">
        <f>'data input'!$Q$167</f>
        <v>37.486920602273536</v>
      </c>
    </row>
    <row r="11" spans="1:12" s="91" customFormat="1" x14ac:dyDescent="0.2">
      <c r="B11" s="617" t="s">
        <v>141</v>
      </c>
      <c r="C11" s="616" t="s">
        <v>132</v>
      </c>
      <c r="D11" s="381">
        <f>'data input'!$R$86</f>
        <v>68.872565536761229</v>
      </c>
      <c r="E11" s="381">
        <f>'data input'!$R$87</f>
        <v>70.926052149740045</v>
      </c>
      <c r="F11" s="381">
        <f>'data input'!$R$88</f>
        <v>68.61156507528078</v>
      </c>
      <c r="G11" s="381">
        <f>'data input'!$R$89</f>
        <v>61.921425107542447</v>
      </c>
      <c r="H11" s="381">
        <f>'data input'!$R$90</f>
        <v>47.341290529739361</v>
      </c>
      <c r="I11" s="381">
        <f>'data input'!$R$91</f>
        <v>37.401478833184363</v>
      </c>
      <c r="J11" s="381">
        <f>'data input'!$R$92</f>
        <v>34.503194182168826</v>
      </c>
      <c r="K11" s="381">
        <f>'data input'!$P$93</f>
        <v>28.305689040458841</v>
      </c>
      <c r="L11" s="382">
        <f>'data input'!$R$94</f>
        <v>54.969053136316667</v>
      </c>
    </row>
    <row r="12" spans="1:12" s="91" customFormat="1" x14ac:dyDescent="0.2">
      <c r="B12" s="618"/>
      <c r="C12" s="616" t="s">
        <v>28</v>
      </c>
      <c r="D12" s="381">
        <f>'data input'!$R$159</f>
        <v>41.278732369490072</v>
      </c>
      <c r="E12" s="381">
        <f>'data input'!$R$160</f>
        <v>43.922353539204472</v>
      </c>
      <c r="F12" s="381">
        <f>'data input'!$R$161</f>
        <v>42.679626730738896</v>
      </c>
      <c r="G12" s="381">
        <f>'data input'!$R$162</f>
        <v>40.906346227566218</v>
      </c>
      <c r="H12" s="381">
        <f>'data input'!$R$163</f>
        <v>36.628646877286755</v>
      </c>
      <c r="I12" s="381">
        <f>'data input'!$R$164</f>
        <v>32.088020111894757</v>
      </c>
      <c r="J12" s="381">
        <f>'data input'!$R$165</f>
        <v>29.266554271694282</v>
      </c>
      <c r="K12" s="381">
        <f>'data input'!$R$166</f>
        <v>23.720374349870752</v>
      </c>
      <c r="L12" s="382">
        <f>'data input'!$R$167</f>
        <v>35.058951492353856</v>
      </c>
    </row>
    <row r="13" spans="1:12" s="91" customFormat="1" x14ac:dyDescent="0.2">
      <c r="B13" s="617" t="s">
        <v>295</v>
      </c>
      <c r="C13" s="616" t="s">
        <v>132</v>
      </c>
      <c r="D13" s="381">
        <f>'data input'!$S$86</f>
        <v>60.925026808054326</v>
      </c>
      <c r="E13" s="381">
        <f>'data input'!$S$87</f>
        <v>69.134659127835192</v>
      </c>
      <c r="F13" s="381">
        <f>'data input'!$S$88</f>
        <v>68.487632606326471</v>
      </c>
      <c r="G13" s="381">
        <f>'data input'!$S$89</f>
        <v>64.356911252551939</v>
      </c>
      <c r="H13" s="381">
        <f>'data input'!$S$90</f>
        <v>53.38264772142692</v>
      </c>
      <c r="I13" s="381">
        <f>'data input'!$S$91</f>
        <v>43.506112561977218</v>
      </c>
      <c r="J13" s="381">
        <f>'data input'!$S$92</f>
        <v>38.622330990817041</v>
      </c>
      <c r="K13" s="381">
        <f>'data input'!$P$93</f>
        <v>28.305689040458841</v>
      </c>
      <c r="L13" s="382">
        <f>'data input'!$S$94</f>
        <v>56.602504290244084</v>
      </c>
    </row>
    <row r="14" spans="1:12" s="91" customFormat="1" x14ac:dyDescent="0.2">
      <c r="B14" s="618"/>
      <c r="C14" s="616" t="s">
        <v>28</v>
      </c>
      <c r="D14" s="381">
        <f>'data input'!$S$159</f>
        <v>45.850695883474366</v>
      </c>
      <c r="E14" s="381">
        <f>'data input'!$S$160</f>
        <v>47.110271291672291</v>
      </c>
      <c r="F14" s="381">
        <f>'data input'!$S$161</f>
        <v>46.481679117751689</v>
      </c>
      <c r="G14" s="381">
        <f>'data input'!$S$162</f>
        <v>44.456126641848705</v>
      </c>
      <c r="H14" s="381">
        <f>'data input'!$S$163</f>
        <v>43.584106263597846</v>
      </c>
      <c r="I14" s="381">
        <f>'data input'!$S$164</f>
        <v>41.987729495340901</v>
      </c>
      <c r="J14" s="381">
        <f>'data input'!$S$165</f>
        <v>39.949119893115167</v>
      </c>
      <c r="K14" s="381">
        <f>'data input'!$S$166</f>
        <v>26.152655188849867</v>
      </c>
      <c r="L14" s="382">
        <f>'data input'!$S$167</f>
        <v>41.419883760130098</v>
      </c>
    </row>
    <row r="15" spans="1:12" s="91" customFormat="1" x14ac:dyDescent="0.2">
      <c r="B15" s="617" t="s">
        <v>142</v>
      </c>
      <c r="C15" s="616" t="s">
        <v>132</v>
      </c>
      <c r="D15" s="381">
        <f>'data input'!$T$86</f>
        <v>62.972690383131265</v>
      </c>
      <c r="E15" s="381">
        <f>'data input'!$T$87</f>
        <v>70.463932234954868</v>
      </c>
      <c r="F15" s="381">
        <f>'data input'!$T$88</f>
        <v>69.903938650805472</v>
      </c>
      <c r="G15" s="381">
        <f>'data input'!$T$89</f>
        <v>64.708851843155671</v>
      </c>
      <c r="H15" s="381">
        <f>'data input'!$T$90</f>
        <v>51.698282919493622</v>
      </c>
      <c r="I15" s="381">
        <f>'data input'!$T$91</f>
        <v>40.809515255230835</v>
      </c>
      <c r="J15" s="381">
        <f>'data input'!$T$92</f>
        <v>33.123842131182144</v>
      </c>
      <c r="K15" s="381">
        <f>'data input'!$P$93</f>
        <v>28.305689040458841</v>
      </c>
      <c r="L15" s="382">
        <f>'data input'!$T$94</f>
        <v>55.94926698996904</v>
      </c>
    </row>
    <row r="16" spans="1:12" s="91" customFormat="1" x14ac:dyDescent="0.2">
      <c r="B16" s="619"/>
      <c r="C16" s="620" t="s">
        <v>28</v>
      </c>
      <c r="D16" s="383">
        <f>'data input'!$T$159</f>
        <v>48.293043178573186</v>
      </c>
      <c r="E16" s="383">
        <f>'data input'!$T$160</f>
        <v>51.42526964560863</v>
      </c>
      <c r="F16" s="383">
        <f>'data input'!$T$161</f>
        <v>51.56119871663595</v>
      </c>
      <c r="G16" s="383">
        <f>'data input'!$T$162</f>
        <v>49.573642839234886</v>
      </c>
      <c r="H16" s="383">
        <f>'data input'!$T$163</f>
        <v>42.170949184140404</v>
      </c>
      <c r="I16" s="383">
        <f>'data input'!$T$164</f>
        <v>35.378726886375333</v>
      </c>
      <c r="J16" s="383">
        <f>'data input'!$T$165</f>
        <v>32.007848002945522</v>
      </c>
      <c r="K16" s="383">
        <f>'data input'!$T$166</f>
        <v>25.594060490140969</v>
      </c>
      <c r="L16" s="384">
        <f>'data input'!$T$167</f>
        <v>39.834226044608336</v>
      </c>
    </row>
    <row r="17" spans="2:12" s="91" customFormat="1" x14ac:dyDescent="0.2">
      <c r="B17" s="387"/>
      <c r="C17" s="387"/>
      <c r="D17" s="387"/>
      <c r="E17" s="387"/>
      <c r="F17" s="387"/>
      <c r="G17" s="387"/>
      <c r="H17" s="387"/>
      <c r="I17" s="387"/>
      <c r="J17" s="387"/>
      <c r="K17" s="387"/>
      <c r="L17" s="387"/>
    </row>
    <row r="18" spans="2:12" s="91" customFormat="1" x14ac:dyDescent="0.2">
      <c r="B18" s="139" t="s">
        <v>2</v>
      </c>
      <c r="C18" s="139"/>
      <c r="D18" s="612" t="s">
        <v>116</v>
      </c>
      <c r="E18" s="613"/>
      <c r="F18" s="613"/>
      <c r="G18" s="613"/>
      <c r="H18" s="613"/>
      <c r="I18" s="613"/>
      <c r="J18" s="613"/>
      <c r="K18" s="618"/>
      <c r="L18" s="613" t="s">
        <v>330</v>
      </c>
    </row>
    <row r="19" spans="2:12" s="91" customFormat="1" ht="13.5" thickBot="1" x14ac:dyDescent="0.25">
      <c r="B19" s="139"/>
      <c r="C19" s="139"/>
      <c r="D19" s="621" t="s">
        <v>64</v>
      </c>
      <c r="E19" s="622" t="s">
        <v>65</v>
      </c>
      <c r="F19" s="622" t="s">
        <v>66</v>
      </c>
      <c r="G19" s="622" t="s">
        <v>67</v>
      </c>
      <c r="H19" s="622" t="s">
        <v>68</v>
      </c>
      <c r="I19" s="622" t="s">
        <v>69</v>
      </c>
      <c r="J19" s="622" t="s">
        <v>70</v>
      </c>
      <c r="K19" s="622" t="s">
        <v>24</v>
      </c>
      <c r="L19" s="616" t="s">
        <v>331</v>
      </c>
    </row>
    <row r="20" spans="2:12" s="91" customFormat="1" x14ac:dyDescent="0.2">
      <c r="B20" s="623" t="str">
        <f>B7</f>
        <v xml:space="preserve">   2022-26</v>
      </c>
      <c r="C20" s="624" t="s">
        <v>133</v>
      </c>
      <c r="D20" s="381">
        <f>'data input'!$P$98</f>
        <v>70.963173652694607</v>
      </c>
      <c r="E20" s="381">
        <f>'data input'!$P$99</f>
        <v>74.906403024855877</v>
      </c>
      <c r="F20" s="381">
        <f>'data input'!$P$100</f>
        <v>77.016990968003583</v>
      </c>
      <c r="G20" s="381">
        <f>'data input'!$P$101</f>
        <v>79.840931677939949</v>
      </c>
      <c r="H20" s="381">
        <f>'data input'!$P$102</f>
        <v>82.468776132286692</v>
      </c>
      <c r="I20" s="381">
        <f>'data input'!$P$103</f>
        <v>82.445991251575975</v>
      </c>
      <c r="J20" s="381">
        <f>'data input'!$P$104</f>
        <v>80.28024956530632</v>
      </c>
      <c r="K20" s="381">
        <f>'data input'!$P$105</f>
        <v>70.189928057553956</v>
      </c>
      <c r="L20" s="382">
        <f>'data input'!$P$106</f>
        <v>78.249624019217549</v>
      </c>
    </row>
    <row r="21" spans="2:12" s="91" customFormat="1" ht="13.5" thickBot="1" x14ac:dyDescent="0.25">
      <c r="B21" s="618"/>
      <c r="C21" s="616" t="s">
        <v>28</v>
      </c>
      <c r="D21" s="381">
        <f>'data input'!$P$171</f>
        <v>72.255547266076235</v>
      </c>
      <c r="E21" s="381">
        <f>'data input'!$P$172</f>
        <v>74.306302648939408</v>
      </c>
      <c r="F21" s="381">
        <f>'data input'!$P$173</f>
        <v>75.076020331061628</v>
      </c>
      <c r="G21" s="381">
        <f>'data input'!$P$174</f>
        <v>75.089546152094982</v>
      </c>
      <c r="H21" s="381">
        <f>'data input'!$P$175</f>
        <v>71.154954058515955</v>
      </c>
      <c r="I21" s="381">
        <f>'data input'!$P$176</f>
        <v>65.121844312616219</v>
      </c>
      <c r="J21" s="381">
        <f>'data input'!$P$177</f>
        <v>61.660751826008266</v>
      </c>
      <c r="K21" s="381">
        <f>'data input'!$P$178</f>
        <v>41.541521879653871</v>
      </c>
      <c r="L21" s="382">
        <f>'data input'!$P$179</f>
        <v>69.396622490493002</v>
      </c>
    </row>
    <row r="22" spans="2:12" s="91" customFormat="1" x14ac:dyDescent="0.2">
      <c r="B22" s="623" t="str">
        <f>B9</f>
        <v xml:space="preserve">   2027-31</v>
      </c>
      <c r="C22" s="624" t="s">
        <v>133</v>
      </c>
      <c r="D22" s="381">
        <f>'data input'!$Q$98</f>
        <v>73.894059477260598</v>
      </c>
      <c r="E22" s="381">
        <f>'data input'!$Q$99</f>
        <v>78.035504119262455</v>
      </c>
      <c r="F22" s="381">
        <f>'data input'!$Q$100</f>
        <v>79.738155374159618</v>
      </c>
      <c r="G22" s="381">
        <f>'data input'!$Q$101</f>
        <v>81.448756859265586</v>
      </c>
      <c r="H22" s="381">
        <f>'data input'!$Q$102</f>
        <v>81.60878986312791</v>
      </c>
      <c r="I22" s="381">
        <f>'data input'!$Q$103</f>
        <v>79.905977713235728</v>
      </c>
      <c r="J22" s="381">
        <f>'data input'!$Q$104</f>
        <v>76.441029338861597</v>
      </c>
      <c r="K22" s="381">
        <f>'data input'!$P$105</f>
        <v>70.189928057553956</v>
      </c>
      <c r="L22" s="382">
        <f>'data input'!$Q$106</f>
        <v>79.471265277510824</v>
      </c>
    </row>
    <row r="23" spans="2:12" s="91" customFormat="1" ht="13.5" thickBot="1" x14ac:dyDescent="0.25">
      <c r="B23" s="618"/>
      <c r="C23" s="616" t="s">
        <v>28</v>
      </c>
      <c r="D23" s="381">
        <f>'data input'!$Q$171</f>
        <v>74.641080831296435</v>
      </c>
      <c r="E23" s="381">
        <f>'data input'!$Q$172</f>
        <v>75.662264674113217</v>
      </c>
      <c r="F23" s="381">
        <f>'data input'!$Q$173</f>
        <v>76.097333349185021</v>
      </c>
      <c r="G23" s="381">
        <f>'data input'!$Q$174</f>
        <v>75.304527047154394</v>
      </c>
      <c r="H23" s="381">
        <f>'data input'!$Q$175</f>
        <v>74.392729766679068</v>
      </c>
      <c r="I23" s="381">
        <f>'data input'!$Q$176</f>
        <v>74.035785881638972</v>
      </c>
      <c r="J23" s="381">
        <f>'data input'!$Q$177</f>
        <v>73.498903231249471</v>
      </c>
      <c r="K23" s="381">
        <f>'data input'!$Q$178</f>
        <v>57.069985552515398</v>
      </c>
      <c r="L23" s="382">
        <f>'data input'!$Q$179</f>
        <v>73.645394698050453</v>
      </c>
    </row>
    <row r="24" spans="2:12" x14ac:dyDescent="0.2">
      <c r="B24" s="623" t="str">
        <f>B11</f>
        <v xml:space="preserve">   2032-36</v>
      </c>
      <c r="C24" s="624" t="s">
        <v>133</v>
      </c>
      <c r="D24" s="381">
        <f>'data input'!$R$98</f>
        <v>74.152381475229092</v>
      </c>
      <c r="E24" s="381">
        <f>'data input'!$R$99</f>
        <v>78.259632086725404</v>
      </c>
      <c r="F24" s="381">
        <f>'data input'!$R$100</f>
        <v>80.176180630625907</v>
      </c>
      <c r="G24" s="381">
        <f>'data input'!$R$101</f>
        <v>82.600898056535115</v>
      </c>
      <c r="H24" s="381">
        <f>'data input'!$R$102</f>
        <v>83.097767780287285</v>
      </c>
      <c r="I24" s="381">
        <f>'data input'!$R$103</f>
        <v>81.423923835536868</v>
      </c>
      <c r="J24" s="381">
        <f>'data input'!$R$104</f>
        <v>79.094387755102034</v>
      </c>
      <c r="K24" s="381">
        <f>'data input'!$P$105</f>
        <v>70.189928057553956</v>
      </c>
      <c r="L24" s="382">
        <f>'data input'!$R$106</f>
        <v>80.683703389716683</v>
      </c>
    </row>
    <row r="25" spans="2:12" ht="13.5" thickBot="1" x14ac:dyDescent="0.25">
      <c r="B25" s="618"/>
      <c r="C25" s="616" t="s">
        <v>28</v>
      </c>
      <c r="D25" s="381">
        <f>'data input'!$R$171</f>
        <v>79.385455798665703</v>
      </c>
      <c r="E25" s="381">
        <f>'data input'!$R$172</f>
        <v>79.932201085802163</v>
      </c>
      <c r="F25" s="381">
        <f>'data input'!$R$173</f>
        <v>79.797786070170318</v>
      </c>
      <c r="G25" s="381">
        <f>'data input'!$R$174</f>
        <v>79.597408005896554</v>
      </c>
      <c r="H25" s="381">
        <f>'data input'!$R$175</f>
        <v>80.230883310773322</v>
      </c>
      <c r="I25" s="381">
        <f>'data input'!$R$176</f>
        <v>80.560860465348995</v>
      </c>
      <c r="J25" s="381">
        <f>'data input'!$R$177</f>
        <v>80.203882895918909</v>
      </c>
      <c r="K25" s="381">
        <f>'data input'!$R$178</f>
        <v>72.752776492364646</v>
      </c>
      <c r="L25" s="382">
        <f>'data input'!$R$179</f>
        <v>79.705783878895261</v>
      </c>
    </row>
    <row r="26" spans="2:12" x14ac:dyDescent="0.2">
      <c r="B26" s="623" t="str">
        <f>B13</f>
        <v xml:space="preserve">   2037–41</v>
      </c>
      <c r="C26" s="624" t="s">
        <v>133</v>
      </c>
      <c r="D26" s="381">
        <f>'data input'!$S$98</f>
        <v>74.913342277468999</v>
      </c>
      <c r="E26" s="381">
        <f>'data input'!$S$99</f>
        <v>80.094929165846224</v>
      </c>
      <c r="F26" s="381">
        <f>'data input'!$S$100</f>
        <v>82.030099787338457</v>
      </c>
      <c r="G26" s="381">
        <f>'data input'!$S$101</f>
        <v>83.980690294825749</v>
      </c>
      <c r="H26" s="381">
        <f>'data input'!$S$102</f>
        <v>84.619468793944094</v>
      </c>
      <c r="I26" s="381">
        <f>'data input'!$S$103</f>
        <v>82.705950022368498</v>
      </c>
      <c r="J26" s="381">
        <f>'data input'!$S$104</f>
        <v>80.555701939291737</v>
      </c>
      <c r="K26" s="381">
        <f>'data input'!$P$105</f>
        <v>70.189928057553956</v>
      </c>
      <c r="L26" s="382">
        <f>'data input'!$S$106</f>
        <v>82.096399868863884</v>
      </c>
    </row>
    <row r="27" spans="2:12" ht="13.5" thickBot="1" x14ac:dyDescent="0.25">
      <c r="B27" s="618"/>
      <c r="C27" s="616" t="s">
        <v>28</v>
      </c>
      <c r="D27" s="381">
        <f>'data input'!$S$171</f>
        <v>79.077698604753223</v>
      </c>
      <c r="E27" s="381">
        <f>'data input'!$S$172</f>
        <v>80.01818191317615</v>
      </c>
      <c r="F27" s="381">
        <f>'data input'!$S$173</f>
        <v>80.804290382600811</v>
      </c>
      <c r="G27" s="381">
        <f>'data input'!$S$174</f>
        <v>80.449625320038649</v>
      </c>
      <c r="H27" s="381">
        <f>'data input'!$S$175</f>
        <v>80.497712856007951</v>
      </c>
      <c r="I27" s="381">
        <f>'data input'!$S$176</f>
        <v>79.230087241398621</v>
      </c>
      <c r="J27" s="381">
        <f>'data input'!$S$177</f>
        <v>77.419648949855485</v>
      </c>
      <c r="K27" s="381">
        <f>'data input'!$S$178</f>
        <v>65.133628615612068</v>
      </c>
      <c r="L27" s="382">
        <f>'data input'!$S$179</f>
        <v>79.185863875162823</v>
      </c>
    </row>
    <row r="28" spans="2:12" x14ac:dyDescent="0.2">
      <c r="B28" s="623" t="str">
        <f>B15</f>
        <v xml:space="preserve">   2042–46</v>
      </c>
      <c r="C28" s="624" t="s">
        <v>133</v>
      </c>
      <c r="D28" s="381">
        <f>'data input'!$T$98</f>
        <v>80.861375899379723</v>
      </c>
      <c r="E28" s="381">
        <f>'data input'!$T$99</f>
        <v>82.652227835082726</v>
      </c>
      <c r="F28" s="381">
        <f>'data input'!$T$100</f>
        <v>83.279445727482681</v>
      </c>
      <c r="G28" s="381">
        <f>'data input'!$T$101</f>
        <v>84.000157378614958</v>
      </c>
      <c r="H28" s="381">
        <f>'data input'!$T$102</f>
        <v>83.299038201419378</v>
      </c>
      <c r="I28" s="381">
        <f>'data input'!$T$103</f>
        <v>79.204981426222517</v>
      </c>
      <c r="J28" s="381">
        <f>'data input'!$T$104</f>
        <v>74.413900336639344</v>
      </c>
      <c r="K28" s="381">
        <f>'data input'!$P$105</f>
        <v>70.189928057553956</v>
      </c>
      <c r="L28" s="382">
        <f>'data input'!$T$106</f>
        <v>82.182002211279055</v>
      </c>
    </row>
    <row r="29" spans="2:12" x14ac:dyDescent="0.2">
      <c r="B29" s="618"/>
      <c r="C29" s="616" t="s">
        <v>28</v>
      </c>
      <c r="D29" s="383">
        <f>'data input'!$T$171</f>
        <v>77.814983911573364</v>
      </c>
      <c r="E29" s="383">
        <f>'data input'!$T$172</f>
        <v>78.37823271276973</v>
      </c>
      <c r="F29" s="383">
        <f>'data input'!$T$173</f>
        <v>78.272161393758495</v>
      </c>
      <c r="G29" s="383">
        <f>'data input'!$T$174</f>
        <v>77.813116083638548</v>
      </c>
      <c r="H29" s="383">
        <f>'data input'!$T$175</f>
        <v>78.270108314591241</v>
      </c>
      <c r="I29" s="383">
        <f>'data input'!$T$176</f>
        <v>79.138811560630998</v>
      </c>
      <c r="J29" s="383">
        <f>'data input'!$T$177</f>
        <v>79.82471925954647</v>
      </c>
      <c r="K29" s="383">
        <f>'data input'!$T$178</f>
        <v>72.39996713499302</v>
      </c>
      <c r="L29" s="384">
        <f>'data input'!$T$179</f>
        <v>78.098597154936698</v>
      </c>
    </row>
    <row r="30" spans="2:12" x14ac:dyDescent="0.2">
      <c r="B30" s="387"/>
      <c r="C30" s="387"/>
      <c r="D30" s="387"/>
      <c r="E30" s="387"/>
      <c r="F30" s="387"/>
      <c r="G30" s="387"/>
      <c r="H30" s="387"/>
      <c r="I30" s="387"/>
      <c r="J30" s="387"/>
      <c r="K30" s="387"/>
      <c r="L30" s="387"/>
    </row>
    <row r="31" spans="2:12" x14ac:dyDescent="0.2">
      <c r="B31" s="140" t="s">
        <v>3</v>
      </c>
      <c r="C31" s="140"/>
      <c r="D31" s="612" t="s">
        <v>116</v>
      </c>
      <c r="E31" s="613"/>
      <c r="F31" s="613"/>
      <c r="G31" s="613"/>
      <c r="H31" s="613"/>
      <c r="I31" s="613"/>
      <c r="J31" s="613"/>
      <c r="K31" s="618"/>
      <c r="L31" s="613" t="s">
        <v>330</v>
      </c>
    </row>
    <row r="32" spans="2:12" x14ac:dyDescent="0.2">
      <c r="B32" s="140"/>
      <c r="C32" s="140"/>
      <c r="D32" s="614" t="s">
        <v>64</v>
      </c>
      <c r="E32" s="615" t="s">
        <v>65</v>
      </c>
      <c r="F32" s="615" t="s">
        <v>66</v>
      </c>
      <c r="G32" s="615" t="s">
        <v>67</v>
      </c>
      <c r="H32" s="615" t="s">
        <v>68</v>
      </c>
      <c r="I32" s="615" t="s">
        <v>69</v>
      </c>
      <c r="J32" s="615" t="s">
        <v>70</v>
      </c>
      <c r="K32" s="615" t="s">
        <v>24</v>
      </c>
      <c r="L32" s="616" t="s">
        <v>331</v>
      </c>
    </row>
    <row r="33" spans="2:12" x14ac:dyDescent="0.2">
      <c r="B33" s="617" t="str">
        <f>B20</f>
        <v xml:space="preserve">   2022-26</v>
      </c>
      <c r="C33" s="616" t="s">
        <v>58</v>
      </c>
      <c r="D33" s="381">
        <f>'data input'!$P$110</f>
        <v>68.210118415169447</v>
      </c>
      <c r="E33" s="381">
        <f>'data input'!$P$111</f>
        <v>69.5178205957519</v>
      </c>
      <c r="F33" s="381">
        <f>'data input'!$P$112</f>
        <v>69.807502372329921</v>
      </c>
      <c r="G33" s="381">
        <f>'data input'!$P$113</f>
        <v>70.635168005084765</v>
      </c>
      <c r="H33" s="381">
        <f>'data input'!$P$114</f>
        <v>72.188558003531526</v>
      </c>
      <c r="I33" s="381">
        <f>'data input'!$P$115</f>
        <v>73.217541056093836</v>
      </c>
      <c r="J33" s="381">
        <f>'data input'!$P$116</f>
        <v>73.655615921942569</v>
      </c>
      <c r="K33" s="381">
        <f>'data input'!$P$117</f>
        <v>66.087860352786521</v>
      </c>
      <c r="L33" s="382">
        <f>'data input'!$P$118</f>
        <v>70.770395042638825</v>
      </c>
    </row>
    <row r="34" spans="2:12" x14ac:dyDescent="0.2">
      <c r="B34" s="618"/>
      <c r="C34" s="616" t="s">
        <v>28</v>
      </c>
      <c r="D34" s="381">
        <f>'data input'!$P$183</f>
        <v>54.185639867400091</v>
      </c>
      <c r="E34" s="381">
        <f>'data input'!$P$184</f>
        <v>58.628605950762726</v>
      </c>
      <c r="F34" s="381">
        <f>'data input'!$P$185</f>
        <v>58.954574325436973</v>
      </c>
      <c r="G34" s="381">
        <f>'data input'!$P$186</f>
        <v>59.207737837447674</v>
      </c>
      <c r="H34" s="381">
        <f>'data input'!$P$187</f>
        <v>56.23539719626168</v>
      </c>
      <c r="I34" s="381">
        <f>'data input'!$P$188</f>
        <v>52.517124179117801</v>
      </c>
      <c r="J34" s="381">
        <f>'data input'!$P$189</f>
        <v>50.627297987594375</v>
      </c>
      <c r="K34" s="381">
        <f>'data input'!$P$190</f>
        <v>38.55259988299666</v>
      </c>
      <c r="L34" s="382">
        <f>'data input'!$P$191</f>
        <v>54.04809799884238</v>
      </c>
    </row>
    <row r="35" spans="2:12" x14ac:dyDescent="0.2">
      <c r="B35" s="617" t="str">
        <f>B22</f>
        <v xml:space="preserve">   2027-31</v>
      </c>
      <c r="C35" s="616" t="s">
        <v>58</v>
      </c>
      <c r="D35" s="381">
        <f>'data input'!$Q$110</f>
        <v>75.379307691321131</v>
      </c>
      <c r="E35" s="381">
        <f>'data input'!$Q$111</f>
        <v>77.124025399887458</v>
      </c>
      <c r="F35" s="381">
        <f>'data input'!$Q$112</f>
        <v>77.922925417052284</v>
      </c>
      <c r="G35" s="381">
        <f>'data input'!$Q$113</f>
        <v>78.558936691150748</v>
      </c>
      <c r="H35" s="381">
        <f>'data input'!$Q$114</f>
        <v>79.207481637961493</v>
      </c>
      <c r="I35" s="381">
        <f>'data input'!$Q$115</f>
        <v>79.654080289568938</v>
      </c>
      <c r="J35" s="381">
        <f>'data input'!$Q$116</f>
        <v>80.063544420460332</v>
      </c>
      <c r="K35" s="381">
        <f>'data input'!$P$117</f>
        <v>66.087860352786521</v>
      </c>
      <c r="L35" s="382">
        <f>'data input'!$Q$118</f>
        <v>78.084984197722193</v>
      </c>
    </row>
    <row r="36" spans="2:12" x14ac:dyDescent="0.2">
      <c r="B36" s="618"/>
      <c r="C36" s="616" t="s">
        <v>28</v>
      </c>
      <c r="D36" s="381">
        <f>'data input'!$Q$183</f>
        <v>76.118056978889115</v>
      </c>
      <c r="E36" s="381">
        <f>'data input'!$Q$184</f>
        <v>79.891208984032289</v>
      </c>
      <c r="F36" s="381">
        <f>'data input'!$Q$185</f>
        <v>79.801103793958461</v>
      </c>
      <c r="G36" s="381">
        <f>'data input'!$Q$186</f>
        <v>74.64784094725681</v>
      </c>
      <c r="H36" s="381">
        <f>'data input'!$Q$187</f>
        <v>60.161920577119233</v>
      </c>
      <c r="I36" s="381">
        <f>'data input'!$Q$188</f>
        <v>49.398271860188423</v>
      </c>
      <c r="J36" s="381">
        <f>'data input'!$Q$189</f>
        <v>44.593316215224817</v>
      </c>
      <c r="K36" s="381">
        <f>'data input'!$Q$190</f>
        <v>20.175438596491226</v>
      </c>
      <c r="L36" s="382">
        <f>'data input'!$Q$191</f>
        <v>60.176875809106512</v>
      </c>
    </row>
    <row r="37" spans="2:12" x14ac:dyDescent="0.2">
      <c r="B37" s="617" t="str">
        <f>B24</f>
        <v xml:space="preserve">   2032-36</v>
      </c>
      <c r="C37" s="616" t="s">
        <v>58</v>
      </c>
      <c r="D37" s="381">
        <f>'data input'!$R$110</f>
        <v>76.385988746048113</v>
      </c>
      <c r="E37" s="381">
        <f>'data input'!$R$111</f>
        <v>80.960539979231569</v>
      </c>
      <c r="F37" s="381">
        <f>'data input'!$R$112</f>
        <v>82.704453441295541</v>
      </c>
      <c r="G37" s="381">
        <f>'data input'!$R$113</f>
        <v>83.963841987894241</v>
      </c>
      <c r="H37" s="381">
        <f>'data input'!$R$114</f>
        <v>84.238008383423718</v>
      </c>
      <c r="I37" s="381">
        <f>'data input'!$R$115</f>
        <v>84.173695364615185</v>
      </c>
      <c r="J37" s="381">
        <f>'data input'!$R$116</f>
        <v>83.865955003040341</v>
      </c>
      <c r="K37" s="381">
        <f>'data input'!$P$117</f>
        <v>66.087860352786521</v>
      </c>
      <c r="L37" s="382">
        <f>'data input'!$R$118</f>
        <v>82.197143307962222</v>
      </c>
    </row>
    <row r="38" spans="2:12" x14ac:dyDescent="0.2">
      <c r="B38" s="618"/>
      <c r="C38" s="616" t="s">
        <v>28</v>
      </c>
      <c r="D38" s="381">
        <f>'data input'!$R$183</f>
        <v>64.148692498568423</v>
      </c>
      <c r="E38" s="381">
        <f>'data input'!$R$184</f>
        <v>63.33088718087366</v>
      </c>
      <c r="F38" s="381">
        <f>'data input'!$R$185</f>
        <v>63.468115067390862</v>
      </c>
      <c r="G38" s="381">
        <f>'data input'!$R$186</f>
        <v>61.139799022994779</v>
      </c>
      <c r="H38" s="381">
        <f>'data input'!$R$187</f>
        <v>56.076532947344525</v>
      </c>
      <c r="I38" s="381">
        <f>'data input'!$R$188</f>
        <v>52.15205462368273</v>
      </c>
      <c r="J38" s="381">
        <f>'data input'!$R$189</f>
        <v>53.377969073808387</v>
      </c>
      <c r="K38" s="381">
        <f>'data input'!$R$190</f>
        <v>44.885635467124267</v>
      </c>
      <c r="L38" s="382">
        <f>'data input'!$R$191</f>
        <v>56.633807515367174</v>
      </c>
    </row>
    <row r="39" spans="2:12" x14ac:dyDescent="0.2">
      <c r="B39" s="617" t="str">
        <f>B26</f>
        <v xml:space="preserve">   2037–41</v>
      </c>
      <c r="C39" s="616" t="s">
        <v>58</v>
      </c>
      <c r="D39" s="381">
        <f>'data input'!$S$110</f>
        <v>73.871041499942834</v>
      </c>
      <c r="E39" s="381">
        <f>'data input'!$S$111</f>
        <v>80.913844834976416</v>
      </c>
      <c r="F39" s="381">
        <f>'data input'!$S$112</f>
        <v>83.508974266560941</v>
      </c>
      <c r="G39" s="381">
        <f>'data input'!$S$113</f>
        <v>86.122075751181285</v>
      </c>
      <c r="H39" s="381">
        <f>'data input'!$S$114</f>
        <v>86.613992632500313</v>
      </c>
      <c r="I39" s="381">
        <f>'data input'!$S$115</f>
        <v>84.027977848202568</v>
      </c>
      <c r="J39" s="381">
        <f>'data input'!$S$116</f>
        <v>82.319784058431239</v>
      </c>
      <c r="K39" s="381">
        <f>'data input'!$P$117</f>
        <v>66.087860352786521</v>
      </c>
      <c r="L39" s="382">
        <f>'data input'!$S$118</f>
        <v>83.068507327983681</v>
      </c>
    </row>
    <row r="40" spans="2:12" x14ac:dyDescent="0.2">
      <c r="B40" s="618"/>
      <c r="C40" s="616" t="s">
        <v>28</v>
      </c>
      <c r="D40" s="381">
        <f>'data input'!$S$183</f>
        <v>69.337383709891782</v>
      </c>
      <c r="E40" s="381">
        <f>'data input'!$S$184</f>
        <v>68.072795860627537</v>
      </c>
      <c r="F40" s="381">
        <f>'data input'!$S$185</f>
        <v>68.399293569880399</v>
      </c>
      <c r="G40" s="381">
        <f>'data input'!$S$186</f>
        <v>65.597577616861059</v>
      </c>
      <c r="H40" s="381">
        <f>'data input'!$S$187</f>
        <v>65.490500054079391</v>
      </c>
      <c r="I40" s="381">
        <f>'data input'!$S$188</f>
        <v>64.550310402420195</v>
      </c>
      <c r="J40" s="381">
        <f>'data input'!$S$189</f>
        <v>64.43416831615589</v>
      </c>
      <c r="K40" s="381">
        <f>'data input'!$S$190</f>
        <v>48.012526608809566</v>
      </c>
      <c r="L40" s="382">
        <f>'data input'!$S$191</f>
        <v>64.910986219816337</v>
      </c>
    </row>
    <row r="41" spans="2:12" x14ac:dyDescent="0.2">
      <c r="B41" s="617" t="str">
        <f>B28</f>
        <v xml:space="preserve">   2042–46</v>
      </c>
      <c r="C41" s="616" t="s">
        <v>58</v>
      </c>
      <c r="D41" s="381">
        <f>'data input'!$T$110</f>
        <v>63.049171500599655</v>
      </c>
      <c r="E41" s="381">
        <f>'data input'!$T$111</f>
        <v>72.782963827304542</v>
      </c>
      <c r="F41" s="381">
        <f>'data input'!$T$112</f>
        <v>76.054042843175012</v>
      </c>
      <c r="G41" s="381">
        <f>'data input'!$T$113</f>
        <v>80.009387712527385</v>
      </c>
      <c r="H41" s="381">
        <f>'data input'!$T$114</f>
        <v>80.201954829823592</v>
      </c>
      <c r="I41" s="381">
        <f>'data input'!$T$115</f>
        <v>74.464704732107933</v>
      </c>
      <c r="J41" s="381">
        <f>'data input'!$T$116</f>
        <v>70.322229611268966</v>
      </c>
      <c r="K41" s="381">
        <f>'data input'!$P$117</f>
        <v>66.087860352786521</v>
      </c>
      <c r="L41" s="382">
        <f>'data input'!$T$118</f>
        <v>74.14081082971876</v>
      </c>
    </row>
    <row r="42" spans="2:12" x14ac:dyDescent="0.2">
      <c r="B42" s="619"/>
      <c r="C42" s="620" t="s">
        <v>28</v>
      </c>
      <c r="D42" s="383">
        <f>'data input'!$T$183</f>
        <v>68.801029244396062</v>
      </c>
      <c r="E42" s="383">
        <f>'data input'!$T$184</f>
        <v>68.639647520005184</v>
      </c>
      <c r="F42" s="383">
        <f>'data input'!$T$185</f>
        <v>66.645276864254967</v>
      </c>
      <c r="G42" s="383">
        <f>'data input'!$T$186</f>
        <v>61.690211647031525</v>
      </c>
      <c r="H42" s="383">
        <f>'data input'!$T$187</f>
        <v>51.664268426933404</v>
      </c>
      <c r="I42" s="383">
        <f>'data input'!$T$188</f>
        <v>44.359512546599419</v>
      </c>
      <c r="J42" s="383">
        <f>'data input'!$T$189</f>
        <v>40.232691755242747</v>
      </c>
      <c r="K42" s="383">
        <f>'data input'!$T$190</f>
        <v>38.118859105217972</v>
      </c>
      <c r="L42" s="384">
        <f>'data input'!$T$191</f>
        <v>52.974796380720292</v>
      </c>
    </row>
    <row r="44" spans="2:12" x14ac:dyDescent="0.2">
      <c r="B44" s="625" t="s">
        <v>4</v>
      </c>
      <c r="C44" s="625"/>
      <c r="D44" s="612" t="s">
        <v>116</v>
      </c>
      <c r="E44" s="613"/>
      <c r="F44" s="613"/>
      <c r="G44" s="613"/>
      <c r="H44" s="613"/>
      <c r="I44" s="613"/>
      <c r="J44" s="613"/>
      <c r="K44" s="618"/>
      <c r="L44" s="613" t="s">
        <v>330</v>
      </c>
    </row>
    <row r="45" spans="2:12" x14ac:dyDescent="0.2">
      <c r="B45" s="625"/>
      <c r="C45" s="625"/>
      <c r="D45" s="614" t="s">
        <v>64</v>
      </c>
      <c r="E45" s="615" t="s">
        <v>65</v>
      </c>
      <c r="F45" s="615" t="s">
        <v>66</v>
      </c>
      <c r="G45" s="615" t="s">
        <v>67</v>
      </c>
      <c r="H45" s="615" t="s">
        <v>68</v>
      </c>
      <c r="I45" s="615" t="s">
        <v>69</v>
      </c>
      <c r="J45" s="615" t="s">
        <v>70</v>
      </c>
      <c r="K45" s="615" t="s">
        <v>24</v>
      </c>
      <c r="L45" s="616" t="s">
        <v>331</v>
      </c>
    </row>
    <row r="46" spans="2:12" ht="24.75" customHeight="1" x14ac:dyDescent="0.2">
      <c r="B46" s="617" t="str">
        <f>B33</f>
        <v xml:space="preserve">   2022-26</v>
      </c>
      <c r="C46" s="626" t="str">
        <f>'data input'!$C$28&amp;" (%)"</f>
        <v>GB Public Forest Estate (%)</v>
      </c>
      <c r="D46" s="381">
        <f>'data input'!$P$122</f>
        <v>69.087291671754897</v>
      </c>
      <c r="E46" s="381">
        <f>'data input'!$P$123</f>
        <v>72.333609895761825</v>
      </c>
      <c r="F46" s="381">
        <f>'data input'!$P$124</f>
        <v>73.509931367416968</v>
      </c>
      <c r="G46" s="381">
        <f>'data input'!$P$125</f>
        <v>74.550361796306632</v>
      </c>
      <c r="H46" s="381">
        <f>'data input'!$P$126</f>
        <v>73.177850933401672</v>
      </c>
      <c r="I46" s="381">
        <f>'data input'!$P$127</f>
        <v>69.263698985629404</v>
      </c>
      <c r="J46" s="381">
        <f>'data input'!$P$128</f>
        <v>65.097104450783476</v>
      </c>
      <c r="K46" s="381">
        <f>'data input'!$P$129</f>
        <v>53.656032477135085</v>
      </c>
      <c r="L46" s="382">
        <f>'data input'!$P$130</f>
        <v>71.909560688154158</v>
      </c>
    </row>
    <row r="47" spans="2:12" x14ac:dyDescent="0.2">
      <c r="B47" s="618"/>
      <c r="C47" s="616" t="s">
        <v>28</v>
      </c>
      <c r="D47" s="381">
        <f>'data input'!$P$195</f>
        <v>62.887356303704301</v>
      </c>
      <c r="E47" s="381">
        <f>'data input'!$P$196</f>
        <v>65.105814361355627</v>
      </c>
      <c r="F47" s="381">
        <f>'data input'!$P$197</f>
        <v>65.451002698875669</v>
      </c>
      <c r="G47" s="381">
        <f>'data input'!$P$198</f>
        <v>63.851410833939056</v>
      </c>
      <c r="H47" s="381">
        <f>'data input'!$P$199</f>
        <v>57.237765986428037</v>
      </c>
      <c r="I47" s="381">
        <f>'data input'!$P$200</f>
        <v>49.630329003308034</v>
      </c>
      <c r="J47" s="381">
        <f>'data input'!$P$201</f>
        <v>45.618572960696483</v>
      </c>
      <c r="K47" s="381">
        <f>'data input'!$P$202</f>
        <v>27.982628304171715</v>
      </c>
      <c r="L47" s="382">
        <f>'data input'!$P$203</f>
        <v>55.530103653986139</v>
      </c>
    </row>
    <row r="48" spans="2:12" ht="38.25" x14ac:dyDescent="0.2">
      <c r="B48" s="617" t="str">
        <f>B35</f>
        <v xml:space="preserve">   2027-31</v>
      </c>
      <c r="C48" s="626" t="str">
        <f>'data input'!$C$28&amp;" (%)"</f>
        <v>GB Public Forest Estate (%)</v>
      </c>
      <c r="D48" s="381">
        <f>'data input'!$Q$122</f>
        <v>73.130048919568509</v>
      </c>
      <c r="E48" s="381">
        <f>'data input'!$Q$123</f>
        <v>76.190860920909998</v>
      </c>
      <c r="F48" s="381">
        <f>'data input'!$Q$124</f>
        <v>77.047968583552219</v>
      </c>
      <c r="G48" s="381">
        <f>'data input'!$Q$125</f>
        <v>77.156141410667203</v>
      </c>
      <c r="H48" s="381">
        <f>'data input'!$Q$126</f>
        <v>74.120069671774075</v>
      </c>
      <c r="I48" s="381">
        <f>'data input'!$Q$127</f>
        <v>69.49514034421874</v>
      </c>
      <c r="J48" s="381">
        <f>'data input'!$Q$128</f>
        <v>65.088510857587707</v>
      </c>
      <c r="K48" s="381">
        <f>'data input'!$P$129</f>
        <v>53.656032477135085</v>
      </c>
      <c r="L48" s="382">
        <f>'data input'!$Q$130</f>
        <v>74.11975855474509</v>
      </c>
    </row>
    <row r="49" spans="2:12" x14ac:dyDescent="0.2">
      <c r="B49" s="618"/>
      <c r="C49" s="616" t="s">
        <v>28</v>
      </c>
      <c r="D49" s="381">
        <f>'data input'!$Q$195</f>
        <v>68.488968845716741</v>
      </c>
      <c r="E49" s="381">
        <f>'data input'!$Q$196</f>
        <v>69.922815701790313</v>
      </c>
      <c r="F49" s="381">
        <f>'data input'!$Q$197</f>
        <v>70.176678742589289</v>
      </c>
      <c r="G49" s="381">
        <f>'data input'!$Q$198</f>
        <v>68.581349327822664</v>
      </c>
      <c r="H49" s="381">
        <f>'data input'!$Q$199</f>
        <v>64.789529784495315</v>
      </c>
      <c r="I49" s="381">
        <f>'data input'!$Q$200</f>
        <v>60.904335650731568</v>
      </c>
      <c r="J49" s="381">
        <f>'data input'!$Q$201</f>
        <v>58.791610698088867</v>
      </c>
      <c r="K49" s="381">
        <f>'data input'!$Q$202</f>
        <v>36.343615359056244</v>
      </c>
      <c r="L49" s="382">
        <f>'data input'!$Q$203</f>
        <v>63.085998787964137</v>
      </c>
    </row>
    <row r="50" spans="2:12" ht="38.25" x14ac:dyDescent="0.2">
      <c r="B50" s="617" t="str">
        <f>B37</f>
        <v xml:space="preserve">   2032-36</v>
      </c>
      <c r="C50" s="626" t="str">
        <f>'data input'!$C$28&amp;" (%)"</f>
        <v>GB Public Forest Estate (%)</v>
      </c>
      <c r="D50" s="381">
        <f>'data input'!$R$122</f>
        <v>73.418671600433029</v>
      </c>
      <c r="E50" s="381">
        <f>'data input'!$R$123</f>
        <v>77.202719652883573</v>
      </c>
      <c r="F50" s="381">
        <f>'data input'!$R$124</f>
        <v>78.299037598427432</v>
      </c>
      <c r="G50" s="381">
        <f>'data input'!$R$125</f>
        <v>78.824093191814256</v>
      </c>
      <c r="H50" s="381">
        <f>'data input'!$R$126</f>
        <v>75.735758981414051</v>
      </c>
      <c r="I50" s="381">
        <f>'data input'!$R$127</f>
        <v>70.680933361169295</v>
      </c>
      <c r="J50" s="381">
        <f>'data input'!$R$128</f>
        <v>66.545103248399954</v>
      </c>
      <c r="K50" s="381">
        <f>'data input'!$P$129</f>
        <v>53.656032477135085</v>
      </c>
      <c r="L50" s="382">
        <f>'data input'!$R$130</f>
        <v>75.388063327068849</v>
      </c>
    </row>
    <row r="51" spans="2:12" x14ac:dyDescent="0.2">
      <c r="B51" s="618"/>
      <c r="C51" s="616" t="s">
        <v>28</v>
      </c>
      <c r="D51" s="381">
        <f>'data input'!$R$195</f>
        <v>72.437637761410684</v>
      </c>
      <c r="E51" s="381">
        <f>'data input'!$R$196</f>
        <v>73.830286958135162</v>
      </c>
      <c r="F51" s="381">
        <f>'data input'!$R$197</f>
        <v>73.721297248757736</v>
      </c>
      <c r="G51" s="381">
        <f>'data input'!$R$198</f>
        <v>72.454725913768868</v>
      </c>
      <c r="H51" s="381">
        <f>'data input'!$R$199</f>
        <v>70.20462405818833</v>
      </c>
      <c r="I51" s="381">
        <f>'data input'!$R$200</f>
        <v>67.467888858421659</v>
      </c>
      <c r="J51" s="381">
        <f>'data input'!$R$201</f>
        <v>65.367676559788265</v>
      </c>
      <c r="K51" s="381">
        <f>'data input'!$R$202</f>
        <v>52.440925290342413</v>
      </c>
      <c r="L51" s="382">
        <f>'data input'!$R$203</f>
        <v>69.332550421328037</v>
      </c>
    </row>
    <row r="52" spans="2:12" ht="38.25" x14ac:dyDescent="0.2">
      <c r="B52" s="617" t="str">
        <f>B39</f>
        <v xml:space="preserve">   2037–41</v>
      </c>
      <c r="C52" s="626" t="str">
        <f>'data input'!$C$28&amp;" (%)"</f>
        <v>GB Public Forest Estate (%)</v>
      </c>
      <c r="D52" s="381">
        <f>'data input'!$S$122</f>
        <v>71.687975098717644</v>
      </c>
      <c r="E52" s="381">
        <f>'data input'!$S$123</f>
        <v>78.091408589812033</v>
      </c>
      <c r="F52" s="381">
        <f>'data input'!$S$124</f>
        <v>79.680500764403391</v>
      </c>
      <c r="G52" s="381">
        <f>'data input'!$S$125</f>
        <v>80.510481021389324</v>
      </c>
      <c r="H52" s="381">
        <f>'data input'!$S$126</f>
        <v>77.950933448794032</v>
      </c>
      <c r="I52" s="381">
        <f>'data input'!$S$127</f>
        <v>72.220443158927736</v>
      </c>
      <c r="J52" s="381">
        <f>'data input'!$S$128</f>
        <v>68.036529680365305</v>
      </c>
      <c r="K52" s="381">
        <f>'data input'!$P$129</f>
        <v>53.656032477135085</v>
      </c>
      <c r="L52" s="382">
        <f>'data input'!$S$130</f>
        <v>76.597346540031694</v>
      </c>
    </row>
    <row r="53" spans="2:12" x14ac:dyDescent="0.2">
      <c r="B53" s="618"/>
      <c r="C53" s="616" t="s">
        <v>28</v>
      </c>
      <c r="D53" s="381">
        <f>'data input'!$S$195</f>
        <v>73.157003433604544</v>
      </c>
      <c r="E53" s="381">
        <f>'data input'!$S$196</f>
        <v>74.159126503413489</v>
      </c>
      <c r="F53" s="381">
        <f>'data input'!$S$197</f>
        <v>74.750139800475552</v>
      </c>
      <c r="G53" s="381">
        <f>'data input'!$S$198</f>
        <v>73.507441969260654</v>
      </c>
      <c r="H53" s="381">
        <f>'data input'!$S$199</f>
        <v>72.750008582472176</v>
      </c>
      <c r="I53" s="381">
        <f>'data input'!$S$200</f>
        <v>70.561147353104403</v>
      </c>
      <c r="J53" s="381">
        <f>'data input'!$S$201</f>
        <v>68.278371742443127</v>
      </c>
      <c r="K53" s="381">
        <f>'data input'!$S$202</f>
        <v>50.23834471462466</v>
      </c>
      <c r="L53" s="382">
        <f>'data input'!$S$203</f>
        <v>70.96681427456673</v>
      </c>
    </row>
    <row r="54" spans="2:12" ht="38.25" x14ac:dyDescent="0.2">
      <c r="B54" s="617" t="str">
        <f>B41</f>
        <v xml:space="preserve">   2042–46</v>
      </c>
      <c r="C54" s="626" t="str">
        <f>'data input'!$C$28&amp;" (%)"</f>
        <v>GB Public Forest Estate (%)</v>
      </c>
      <c r="D54" s="381">
        <f>'data input'!$T$122</f>
        <v>74.63949406305818</v>
      </c>
      <c r="E54" s="381">
        <f>'data input'!$T$123</f>
        <v>78.879201052101337</v>
      </c>
      <c r="F54" s="381">
        <f>'data input'!$T$124</f>
        <v>79.5551696702193</v>
      </c>
      <c r="G54" s="381">
        <f>'data input'!$T$125</f>
        <v>79.135113663037387</v>
      </c>
      <c r="H54" s="381">
        <f>'data input'!$T$126</f>
        <v>74.784038629882716</v>
      </c>
      <c r="I54" s="381">
        <f>'data input'!$T$127</f>
        <v>66.82638458562073</v>
      </c>
      <c r="J54" s="381">
        <f>'data input'!$T$128</f>
        <v>59.836398861489151</v>
      </c>
      <c r="K54" s="381">
        <f>'data input'!$P$129</f>
        <v>53.656032477135085</v>
      </c>
      <c r="L54" s="382">
        <f>'data input'!$T$130</f>
        <v>74.647193925314994</v>
      </c>
    </row>
    <row r="55" spans="2:12" x14ac:dyDescent="0.2">
      <c r="B55" s="619"/>
      <c r="C55" s="620" t="s">
        <v>28</v>
      </c>
      <c r="D55" s="383">
        <f>'data input'!$T$195</f>
        <v>73.232397015608456</v>
      </c>
      <c r="E55" s="383">
        <f>'data input'!$T$196</f>
        <v>74.336396353605295</v>
      </c>
      <c r="F55" s="383">
        <f>'data input'!$T$197</f>
        <v>74.016532749615166</v>
      </c>
      <c r="G55" s="383">
        <f>'data input'!$T$198</f>
        <v>72.671507735278269</v>
      </c>
      <c r="H55" s="383">
        <f>'data input'!$T$199</f>
        <v>69.829195096182531</v>
      </c>
      <c r="I55" s="383">
        <f>'data input'!$T$200</f>
        <v>66.68430480359747</v>
      </c>
      <c r="J55" s="383">
        <f>'data input'!$T$201</f>
        <v>64.872128868698638</v>
      </c>
      <c r="K55" s="383">
        <f>'data input'!$T$202</f>
        <v>50.871261086385033</v>
      </c>
      <c r="L55" s="384">
        <f>'data input'!$T$203</f>
        <v>68.98331294356079</v>
      </c>
    </row>
    <row r="57" spans="2:12" x14ac:dyDescent="0.2">
      <c r="B57" s="142" t="s">
        <v>20</v>
      </c>
      <c r="C57" s="142"/>
      <c r="D57" s="612" t="s">
        <v>116</v>
      </c>
      <c r="E57" s="613"/>
      <c r="F57" s="613"/>
      <c r="G57" s="613"/>
      <c r="H57" s="613"/>
      <c r="I57" s="613"/>
      <c r="J57" s="613"/>
      <c r="K57" s="618"/>
      <c r="L57" s="613" t="s">
        <v>330</v>
      </c>
    </row>
    <row r="58" spans="2:12" x14ac:dyDescent="0.2">
      <c r="B58" s="142"/>
      <c r="C58" s="142"/>
      <c r="D58" s="614" t="s">
        <v>64</v>
      </c>
      <c r="E58" s="615" t="s">
        <v>65</v>
      </c>
      <c r="F58" s="615" t="s">
        <v>66</v>
      </c>
      <c r="G58" s="615" t="s">
        <v>67</v>
      </c>
      <c r="H58" s="615" t="s">
        <v>68</v>
      </c>
      <c r="I58" s="615" t="s">
        <v>69</v>
      </c>
      <c r="J58" s="615" t="s">
        <v>70</v>
      </c>
      <c r="K58" s="615" t="s">
        <v>24</v>
      </c>
      <c r="L58" s="616" t="s">
        <v>331</v>
      </c>
    </row>
    <row r="59" spans="2:12" x14ac:dyDescent="0.2">
      <c r="B59" s="135" t="str">
        <f>B46</f>
        <v xml:space="preserve">   2022-26</v>
      </c>
      <c r="C59" s="385" t="s">
        <v>46</v>
      </c>
      <c r="D59" s="381">
        <f>'data input'!$P$134</f>
        <v>83</v>
      </c>
      <c r="E59" s="381">
        <f>'data input'!$P$135</f>
        <v>86</v>
      </c>
      <c r="F59" s="381">
        <f>'data input'!$P$136</f>
        <v>89</v>
      </c>
      <c r="G59" s="381">
        <f>'data input'!$P$137</f>
        <v>94</v>
      </c>
      <c r="H59" s="381">
        <f>'data input'!$P$138</f>
        <v>94</v>
      </c>
      <c r="I59" s="381">
        <f>'data input'!$P$139</f>
        <v>69</v>
      </c>
      <c r="J59" s="381">
        <f>'data input'!$P$140</f>
        <v>76</v>
      </c>
      <c r="K59" s="381">
        <f>'data input'!$P$141</f>
        <v>57</v>
      </c>
      <c r="L59" s="382">
        <f>'data input'!$P$142</f>
        <v>81</v>
      </c>
    </row>
    <row r="60" spans="2:12" x14ac:dyDescent="0.2">
      <c r="B60" s="136"/>
      <c r="C60" s="385" t="s">
        <v>28</v>
      </c>
      <c r="D60" s="381">
        <f>'data input'!$P$207</f>
        <v>0</v>
      </c>
      <c r="E60" s="381">
        <f>'data input'!$P$208</f>
        <v>0</v>
      </c>
      <c r="F60" s="381">
        <f>'data input'!$P$209</f>
        <v>0</v>
      </c>
      <c r="G60" s="381">
        <f>'data input'!$P$210</f>
        <v>0</v>
      </c>
      <c r="H60" s="381">
        <f>'data input'!$P$211</f>
        <v>0</v>
      </c>
      <c r="I60" s="381">
        <f>'data input'!$P$212</f>
        <v>0</v>
      </c>
      <c r="J60" s="381">
        <f>'data input'!$P$213</f>
        <v>0</v>
      </c>
      <c r="K60" s="381">
        <f>'data input'!$P$214</f>
        <v>0</v>
      </c>
      <c r="L60" s="382">
        <f>'data input'!$P$215</f>
        <v>0</v>
      </c>
    </row>
    <row r="61" spans="2:12" x14ac:dyDescent="0.2">
      <c r="B61" s="135" t="str">
        <f>B48</f>
        <v xml:space="preserve">   2027-31</v>
      </c>
      <c r="C61" s="385" t="s">
        <v>46</v>
      </c>
      <c r="D61" s="381">
        <f>'data input'!$Q$134</f>
        <v>86</v>
      </c>
      <c r="E61" s="381">
        <f>'data input'!$Q$135</f>
        <v>87</v>
      </c>
      <c r="F61" s="381">
        <f>'data input'!$Q$136</f>
        <v>90</v>
      </c>
      <c r="G61" s="381">
        <f>'data input'!$Q$137</f>
        <v>95</v>
      </c>
      <c r="H61" s="381">
        <f>'data input'!$Q$138</f>
        <v>96</v>
      </c>
      <c r="I61" s="381">
        <f>'data input'!$Q$139</f>
        <v>86</v>
      </c>
      <c r="J61" s="381">
        <f>'data input'!$Q$140</f>
        <v>85</v>
      </c>
      <c r="K61" s="381">
        <f>'data input'!$Q$141</f>
        <v>67</v>
      </c>
      <c r="L61" s="382">
        <f>'data input'!$Q$142</f>
        <v>86.5</v>
      </c>
    </row>
    <row r="62" spans="2:12" x14ac:dyDescent="0.2">
      <c r="B62" s="136"/>
      <c r="C62" s="385" t="s">
        <v>28</v>
      </c>
      <c r="D62" s="381">
        <f>'data input'!$Q$207</f>
        <v>0</v>
      </c>
      <c r="E62" s="381">
        <f>'data input'!$Q$208</f>
        <v>0</v>
      </c>
      <c r="F62" s="381">
        <f>'data input'!$Q$209</f>
        <v>0</v>
      </c>
      <c r="G62" s="381">
        <f>'data input'!$Q$210</f>
        <v>0</v>
      </c>
      <c r="H62" s="381">
        <f>'data input'!$Q$211</f>
        <v>0</v>
      </c>
      <c r="I62" s="381">
        <f>'data input'!$Q$212</f>
        <v>0</v>
      </c>
      <c r="J62" s="381">
        <f>'data input'!$Q$213</f>
        <v>0</v>
      </c>
      <c r="K62" s="381">
        <f>'data input'!$Q$214</f>
        <v>0</v>
      </c>
      <c r="L62" s="382">
        <f>'data input'!$Q$215</f>
        <v>0</v>
      </c>
    </row>
    <row r="63" spans="2:12" x14ac:dyDescent="0.2">
      <c r="B63" s="135" t="str">
        <f>B50</f>
        <v xml:space="preserve">   2032-36</v>
      </c>
      <c r="C63" s="385" t="s">
        <v>46</v>
      </c>
      <c r="D63" s="381">
        <f>'data input'!$R$134</f>
        <v>82</v>
      </c>
      <c r="E63" s="381">
        <f>'data input'!$R$135</f>
        <v>83</v>
      </c>
      <c r="F63" s="381">
        <f>'data input'!$R$136</f>
        <v>86</v>
      </c>
      <c r="G63" s="381">
        <f>'data input'!$R$137</f>
        <v>92</v>
      </c>
      <c r="H63" s="381">
        <f>'data input'!$R$138</f>
        <v>96</v>
      </c>
      <c r="I63" s="381">
        <f>'data input'!$R$139</f>
        <v>89</v>
      </c>
      <c r="J63" s="381">
        <f>'data input'!$R$140</f>
        <v>90</v>
      </c>
      <c r="K63" s="381">
        <f>'data input'!$R$141</f>
        <v>82</v>
      </c>
      <c r="L63" s="382">
        <f>'data input'!$R$142</f>
        <v>87.5</v>
      </c>
    </row>
    <row r="64" spans="2:12" x14ac:dyDescent="0.2">
      <c r="B64" s="136"/>
      <c r="C64" s="385" t="s">
        <v>28</v>
      </c>
      <c r="D64" s="381">
        <f>'data input'!$R$207</f>
        <v>0</v>
      </c>
      <c r="E64" s="381">
        <f>'data input'!$R$208</f>
        <v>0</v>
      </c>
      <c r="F64" s="381">
        <f>'data input'!$R$209</f>
        <v>0</v>
      </c>
      <c r="G64" s="381">
        <f>'data input'!$R$210</f>
        <v>0</v>
      </c>
      <c r="H64" s="381">
        <f>'data input'!$R$211</f>
        <v>0</v>
      </c>
      <c r="I64" s="381">
        <f>'data input'!$R$212</f>
        <v>0</v>
      </c>
      <c r="J64" s="381">
        <f>'data input'!$R$213</f>
        <v>0</v>
      </c>
      <c r="K64" s="381">
        <f>'data input'!$R$214</f>
        <v>0</v>
      </c>
      <c r="L64" s="382">
        <f>'data input'!$R$215</f>
        <v>0</v>
      </c>
    </row>
    <row r="65" spans="2:12" x14ac:dyDescent="0.2">
      <c r="B65" s="135" t="str">
        <f>B52</f>
        <v xml:space="preserve">   2037–41</v>
      </c>
      <c r="C65" s="385" t="s">
        <v>46</v>
      </c>
      <c r="D65" s="381">
        <f>'data input'!$S$134</f>
        <v>79</v>
      </c>
      <c r="E65" s="381">
        <f>'data input'!$S$135</f>
        <v>80</v>
      </c>
      <c r="F65" s="381">
        <f>'data input'!$S$136</f>
        <v>83</v>
      </c>
      <c r="G65" s="381">
        <f>'data input'!$S$137</f>
        <v>91</v>
      </c>
      <c r="H65" s="381">
        <f>'data input'!$S$138</f>
        <v>97</v>
      </c>
      <c r="I65" s="381">
        <f>'data input'!$S$139</f>
        <v>92</v>
      </c>
      <c r="J65" s="381">
        <f>'data input'!$S$140</f>
        <v>93</v>
      </c>
      <c r="K65" s="381">
        <f>'data input'!$S$141</f>
        <v>76</v>
      </c>
      <c r="L65" s="382">
        <f>'data input'!$S$142</f>
        <v>86.375</v>
      </c>
    </row>
    <row r="66" spans="2:12" x14ac:dyDescent="0.2">
      <c r="B66" s="136"/>
      <c r="C66" s="385" t="s">
        <v>28</v>
      </c>
      <c r="D66" s="381">
        <f>'data input'!$S$207</f>
        <v>0</v>
      </c>
      <c r="E66" s="381">
        <f>'data input'!$S$208</f>
        <v>0</v>
      </c>
      <c r="F66" s="381">
        <f>'data input'!$S$209</f>
        <v>0</v>
      </c>
      <c r="G66" s="381">
        <f>'data input'!$S$210</f>
        <v>0</v>
      </c>
      <c r="H66" s="381">
        <f>'data input'!$S$211</f>
        <v>0</v>
      </c>
      <c r="I66" s="381">
        <f>'data input'!$S$212</f>
        <v>0</v>
      </c>
      <c r="J66" s="381">
        <f>'data input'!$S$213</f>
        <v>0</v>
      </c>
      <c r="K66" s="381">
        <f>'data input'!$S$214</f>
        <v>0</v>
      </c>
      <c r="L66" s="382">
        <f>'data input'!$S$215</f>
        <v>0</v>
      </c>
    </row>
    <row r="67" spans="2:12" x14ac:dyDescent="0.2">
      <c r="B67" s="135" t="str">
        <f>B54</f>
        <v xml:space="preserve">   2042–46</v>
      </c>
      <c r="C67" s="385" t="s">
        <v>46</v>
      </c>
      <c r="D67" s="381">
        <f>'data input'!$T$134</f>
        <v>81</v>
      </c>
      <c r="E67" s="381">
        <f>'data input'!$T$135</f>
        <v>82</v>
      </c>
      <c r="F67" s="381">
        <f>'data input'!$T$136</f>
        <v>84</v>
      </c>
      <c r="G67" s="381">
        <f>'data input'!$T$137</f>
        <v>92</v>
      </c>
      <c r="H67" s="381">
        <f>'data input'!$T$138</f>
        <v>96</v>
      </c>
      <c r="I67" s="381">
        <f>'data input'!$T$139</f>
        <v>91</v>
      </c>
      <c r="J67" s="381">
        <f>'data input'!$T$140</f>
        <v>92</v>
      </c>
      <c r="K67" s="381">
        <f>'data input'!$T$141</f>
        <v>87</v>
      </c>
      <c r="L67" s="382">
        <f>'data input'!$T$142</f>
        <v>88.125</v>
      </c>
    </row>
    <row r="68" spans="2:12" x14ac:dyDescent="0.2">
      <c r="B68" s="137"/>
      <c r="C68" s="386" t="s">
        <v>28</v>
      </c>
      <c r="D68" s="383">
        <f>'data input'!$T$207</f>
        <v>0</v>
      </c>
      <c r="E68" s="383">
        <f>'data input'!$T$208</f>
        <v>0</v>
      </c>
      <c r="F68" s="383">
        <f>'data input'!$T$209</f>
        <v>0</v>
      </c>
      <c r="G68" s="383">
        <f>'data input'!$T$210</f>
        <v>0</v>
      </c>
      <c r="H68" s="383">
        <f>'data input'!$T$211</f>
        <v>0</v>
      </c>
      <c r="I68" s="383">
        <f>'data input'!$T$212</f>
        <v>0</v>
      </c>
      <c r="J68" s="383">
        <f>'data input'!$T$213</f>
        <v>0</v>
      </c>
      <c r="K68" s="383">
        <f>'data input'!$T$214</f>
        <v>0</v>
      </c>
      <c r="L68" s="384">
        <f>'data input'!$T$215</f>
        <v>0</v>
      </c>
    </row>
    <row r="70" spans="2:12" x14ac:dyDescent="0.2">
      <c r="B70" s="138" t="s">
        <v>21</v>
      </c>
      <c r="C70" s="138"/>
      <c r="D70" s="388" t="s">
        <v>116</v>
      </c>
      <c r="E70" s="389"/>
      <c r="F70" s="389"/>
      <c r="G70" s="389"/>
      <c r="H70" s="389"/>
      <c r="I70" s="389"/>
      <c r="J70" s="389"/>
      <c r="K70" s="390"/>
      <c r="L70" s="613" t="s">
        <v>330</v>
      </c>
    </row>
    <row r="71" spans="2:12" x14ac:dyDescent="0.2">
      <c r="B71" s="138"/>
      <c r="C71" s="138"/>
      <c r="D71" s="98" t="s">
        <v>64</v>
      </c>
      <c r="E71" s="99" t="s">
        <v>65</v>
      </c>
      <c r="F71" s="99" t="s">
        <v>66</v>
      </c>
      <c r="G71" s="99" t="s">
        <v>67</v>
      </c>
      <c r="H71" s="99" t="s">
        <v>68</v>
      </c>
      <c r="I71" s="99" t="s">
        <v>69</v>
      </c>
      <c r="J71" s="99" t="s">
        <v>70</v>
      </c>
      <c r="K71" s="99" t="s">
        <v>24</v>
      </c>
      <c r="L71" s="616" t="s">
        <v>331</v>
      </c>
    </row>
    <row r="72" spans="2:12" ht="25.5" x14ac:dyDescent="0.2">
      <c r="B72" s="617" t="str">
        <f>B59</f>
        <v xml:space="preserve">   2022-26</v>
      </c>
      <c r="C72" s="626" t="str">
        <f>'data input'!$G$28&amp;" (%)"</f>
        <v>Public Forest Estate (%)</v>
      </c>
      <c r="D72" s="381">
        <f>'data input'!$P$146</f>
        <v>69.907288257621516</v>
      </c>
      <c r="E72" s="381">
        <f>'data input'!$P$147</f>
        <v>73.294128188846017</v>
      </c>
      <c r="F72" s="381">
        <f>'data input'!$P$148</f>
        <v>74.874635435335961</v>
      </c>
      <c r="G72" s="381">
        <f>'data input'!$P$149</f>
        <v>76.662455722122161</v>
      </c>
      <c r="H72" s="381">
        <f>'data input'!$P$150</f>
        <v>74.678800535247092</v>
      </c>
      <c r="I72" s="381">
        <f>'data input'!$P$151</f>
        <v>69.257618525655701</v>
      </c>
      <c r="J72" s="381">
        <f>'data input'!$P$152</f>
        <v>65.381695889376417</v>
      </c>
      <c r="K72" s="381">
        <f>'data input'!$P$153</f>
        <v>53.740439697946194</v>
      </c>
      <c r="L72" s="382">
        <f>'data input'!$P$154</f>
        <v>72.599479684509561</v>
      </c>
    </row>
    <row r="73" spans="2:12" x14ac:dyDescent="0.2">
      <c r="B73" s="618"/>
      <c r="C73" s="616" t="s">
        <v>28</v>
      </c>
      <c r="D73" s="381">
        <f>'data input'!$P$219</f>
        <v>0</v>
      </c>
      <c r="E73" s="381">
        <f>'data input'!$P$220</f>
        <v>0</v>
      </c>
      <c r="F73" s="381">
        <f>'data input'!$P$221</f>
        <v>0</v>
      </c>
      <c r="G73" s="381">
        <f>'data input'!$P$222</f>
        <v>0</v>
      </c>
      <c r="H73" s="381">
        <f>'data input'!$P$223</f>
        <v>0</v>
      </c>
      <c r="I73" s="381">
        <f>'data input'!$P$224</f>
        <v>0</v>
      </c>
      <c r="J73" s="381">
        <f>'data input'!$P$225</f>
        <v>0</v>
      </c>
      <c r="K73" s="381">
        <f>'data input'!$P$226</f>
        <v>0</v>
      </c>
      <c r="L73" s="382">
        <f>'data input'!$P$227</f>
        <v>0</v>
      </c>
    </row>
    <row r="74" spans="2:12" ht="25.5" x14ac:dyDescent="0.2">
      <c r="B74" s="617" t="str">
        <f>B61</f>
        <v xml:space="preserve">   2027-31</v>
      </c>
      <c r="C74" s="626" t="str">
        <f>'data input'!$G$28&amp;" (%)"</f>
        <v>Public Forest Estate (%)</v>
      </c>
      <c r="D74" s="381">
        <f>'data input'!$Q$146</f>
        <v>74.05843755848764</v>
      </c>
      <c r="E74" s="381">
        <f>'data input'!$Q$147</f>
        <v>77.062294278933308</v>
      </c>
      <c r="F74" s="381">
        <f>'data input'!$Q$148</f>
        <v>78.326490786552156</v>
      </c>
      <c r="G74" s="381">
        <f>'data input'!$Q$149</f>
        <v>79.499632348788523</v>
      </c>
      <c r="H74" s="381">
        <f>'data input'!$Q$150</f>
        <v>76.538250600963664</v>
      </c>
      <c r="I74" s="381">
        <f>'data input'!$Q$151</f>
        <v>70.195236769799166</v>
      </c>
      <c r="J74" s="381">
        <f>'data input'!$Q$152</f>
        <v>66.043397276742482</v>
      </c>
      <c r="K74" s="381">
        <f>'data input'!$Q$153</f>
        <v>55.509468707991772</v>
      </c>
      <c r="L74" s="382">
        <f>'data input'!$Q$154</f>
        <v>75.346060829046351</v>
      </c>
    </row>
    <row r="75" spans="2:12" x14ac:dyDescent="0.2">
      <c r="B75" s="618"/>
      <c r="C75" s="616" t="s">
        <v>28</v>
      </c>
      <c r="D75" s="381">
        <f>'data input'!$Q$219</f>
        <v>0</v>
      </c>
      <c r="E75" s="381">
        <f>'data input'!$Q$220</f>
        <v>0</v>
      </c>
      <c r="F75" s="381">
        <f>'data input'!$Q$221</f>
        <v>0</v>
      </c>
      <c r="G75" s="381">
        <f>'data input'!$Q$222</f>
        <v>0</v>
      </c>
      <c r="H75" s="381">
        <f>'data input'!$Q$223</f>
        <v>0</v>
      </c>
      <c r="I75" s="381">
        <f>'data input'!$Q$224</f>
        <v>0</v>
      </c>
      <c r="J75" s="381">
        <f>'data input'!$Q$225</f>
        <v>0</v>
      </c>
      <c r="K75" s="381">
        <f>'data input'!$Q$226</f>
        <v>0</v>
      </c>
      <c r="L75" s="382">
        <f>'data input'!$Q$227</f>
        <v>0</v>
      </c>
    </row>
    <row r="76" spans="2:12" ht="25.5" x14ac:dyDescent="0.2">
      <c r="B76" s="617" t="str">
        <f>B63</f>
        <v xml:space="preserve">   2032-36</v>
      </c>
      <c r="C76" s="626" t="str">
        <f>'data input'!$G$28&amp;" (%)"</f>
        <v>Public Forest Estate (%)</v>
      </c>
      <c r="D76" s="381">
        <f>'data input'!$R$146</f>
        <v>74.186583014688495</v>
      </c>
      <c r="E76" s="381">
        <f>'data input'!$R$147</f>
        <v>77.781418709076505</v>
      </c>
      <c r="F76" s="381">
        <f>'data input'!$R$148</f>
        <v>79.187853752088927</v>
      </c>
      <c r="G76" s="381">
        <f>'data input'!$R$149</f>
        <v>80.745578805841006</v>
      </c>
      <c r="H76" s="381">
        <f>'data input'!$R$150</f>
        <v>78.455316905694332</v>
      </c>
      <c r="I76" s="381">
        <f>'data input'!$R$151</f>
        <v>72.070544510604122</v>
      </c>
      <c r="J76" s="381">
        <f>'data input'!$R$152</f>
        <v>68.492295163445036</v>
      </c>
      <c r="K76" s="381">
        <f>'data input'!$R$153</f>
        <v>55.389319869193855</v>
      </c>
      <c r="L76" s="382">
        <f>'data input'!$R$154</f>
        <v>76.846593551817378</v>
      </c>
    </row>
    <row r="77" spans="2:12" x14ac:dyDescent="0.2">
      <c r="B77" s="618"/>
      <c r="C77" s="616" t="s">
        <v>28</v>
      </c>
      <c r="D77" s="381">
        <f>'data input'!$R$219</f>
        <v>0</v>
      </c>
      <c r="E77" s="381">
        <f>'data input'!$R$220</f>
        <v>0</v>
      </c>
      <c r="F77" s="381">
        <f>'data input'!$R$221</f>
        <v>0</v>
      </c>
      <c r="G77" s="381">
        <f>'data input'!$R$222</f>
        <v>0</v>
      </c>
      <c r="H77" s="381">
        <f>'data input'!$R$223</f>
        <v>0</v>
      </c>
      <c r="I77" s="381">
        <f>'data input'!$R$224</f>
        <v>0</v>
      </c>
      <c r="J77" s="381">
        <f>'data input'!$R$225</f>
        <v>0</v>
      </c>
      <c r="K77" s="381">
        <f>'data input'!$R$226</f>
        <v>0</v>
      </c>
      <c r="L77" s="382">
        <f>'data input'!$R$227</f>
        <v>0</v>
      </c>
    </row>
    <row r="78" spans="2:12" ht="25.5" x14ac:dyDescent="0.2">
      <c r="B78" s="617" t="str">
        <f>B65</f>
        <v xml:space="preserve">   2037–41</v>
      </c>
      <c r="C78" s="626" t="str">
        <f>'data input'!$G$28&amp;" (%)"</f>
        <v>Public Forest Estate (%)</v>
      </c>
      <c r="D78" s="381">
        <f>'data input'!$S$146</f>
        <v>72.374657309006835</v>
      </c>
      <c r="E78" s="381">
        <f>'data input'!$S$147</f>
        <v>78.285542918759361</v>
      </c>
      <c r="F78" s="381">
        <f>'data input'!$S$148</f>
        <v>80.076556930969289</v>
      </c>
      <c r="G78" s="381">
        <f>'data input'!$S$149</f>
        <v>82.037175242558774</v>
      </c>
      <c r="H78" s="381">
        <f>'data input'!$S$150</f>
        <v>80.535407439550738</v>
      </c>
      <c r="I78" s="381">
        <f>'data input'!$S$151</f>
        <v>74.022799524696467</v>
      </c>
      <c r="J78" s="381">
        <f>'data input'!$S$152</f>
        <v>70.559071555769904</v>
      </c>
      <c r="K78" s="381">
        <f>'data input'!$S$153</f>
        <v>56.35075980383769</v>
      </c>
      <c r="L78" s="382">
        <f>'data input'!$S$154</f>
        <v>77.801938166423696</v>
      </c>
    </row>
    <row r="79" spans="2:12" x14ac:dyDescent="0.2">
      <c r="B79" s="618"/>
      <c r="C79" s="616" t="s">
        <v>28</v>
      </c>
      <c r="D79" s="381">
        <f>'data input'!$S$219</f>
        <v>0</v>
      </c>
      <c r="E79" s="381">
        <f>'data input'!$S$220</f>
        <v>0</v>
      </c>
      <c r="F79" s="381">
        <f>'data input'!$S$221</f>
        <v>0</v>
      </c>
      <c r="G79" s="381">
        <f>'data input'!$S$222</f>
        <v>0</v>
      </c>
      <c r="H79" s="381">
        <f>'data input'!$S$223</f>
        <v>0</v>
      </c>
      <c r="I79" s="381">
        <f>'data input'!$S$224</f>
        <v>0</v>
      </c>
      <c r="J79" s="381">
        <f>'data input'!$S$225</f>
        <v>0</v>
      </c>
      <c r="K79" s="381">
        <f>'data input'!$S$226</f>
        <v>0</v>
      </c>
      <c r="L79" s="382">
        <f>'data input'!$S$227</f>
        <v>0</v>
      </c>
    </row>
    <row r="80" spans="2:12" ht="25.5" x14ac:dyDescent="0.2">
      <c r="B80" s="617" t="str">
        <f>B67</f>
        <v xml:space="preserve">   2042–46</v>
      </c>
      <c r="C80" s="626" t="str">
        <f>'data input'!$G$28&amp;" (%)"</f>
        <v>Public Forest Estate (%)</v>
      </c>
      <c r="D80" s="381">
        <f>'data input'!$T$146</f>
        <v>75.150079726638239</v>
      </c>
      <c r="E80" s="381">
        <f>'data input'!$T$147</f>
        <v>79.190281940036144</v>
      </c>
      <c r="F80" s="381">
        <f>'data input'!$T$148</f>
        <v>80.094820940906459</v>
      </c>
      <c r="G80" s="381">
        <f>'data input'!$T$149</f>
        <v>81.035914636675997</v>
      </c>
      <c r="H80" s="381">
        <f>'data input'!$T$150</f>
        <v>77.263711170265253</v>
      </c>
      <c r="I80" s="381">
        <f>'data input'!$T$151</f>
        <v>69.0067114669517</v>
      </c>
      <c r="J80" s="381">
        <f>'data input'!$T$152</f>
        <v>63.666707518873189</v>
      </c>
      <c r="K80" s="381">
        <f>'data input'!T$153</f>
        <v>44.995678527060626</v>
      </c>
      <c r="L80" s="382">
        <f>'data input'!$T$154</f>
        <v>76.196851447014211</v>
      </c>
    </row>
    <row r="81" spans="2:12" x14ac:dyDescent="0.2">
      <c r="B81" s="619"/>
      <c r="C81" s="620" t="s">
        <v>28</v>
      </c>
      <c r="D81" s="383">
        <f>'data input'!$T$219</f>
        <v>0</v>
      </c>
      <c r="E81" s="383">
        <f>'data input'!$T$220</f>
        <v>0</v>
      </c>
      <c r="F81" s="383">
        <f>'data input'!$T$221</f>
        <v>0</v>
      </c>
      <c r="G81" s="383">
        <f>'data input'!$T$222</f>
        <v>0</v>
      </c>
      <c r="H81" s="383">
        <f>'data input'!$T$223</f>
        <v>0</v>
      </c>
      <c r="I81" s="383">
        <f>'data input'!$T$224</f>
        <v>0</v>
      </c>
      <c r="J81" s="383">
        <f>'data input'!$T$225</f>
        <v>0</v>
      </c>
      <c r="K81" s="383">
        <f>'data input'!$T$226</f>
        <v>0</v>
      </c>
      <c r="L81" s="384">
        <f>'data input'!$T$227</f>
        <v>0</v>
      </c>
    </row>
  </sheetData>
  <pageMargins left="0.70866141732283472" right="0.70866141732283472" top="0.74803149606299213" bottom="0.74803149606299213" header="0.31496062992125984" footer="0.31496062992125984"/>
  <pageSetup paperSize="9" orientation="portrait" r:id="rId1"/>
  <ignoredErrors>
    <ignoredError sqref="K8:K55 K60 K62 K64 K66 K68:K73 K75 K77 K8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A5AB-8001-433E-89E8-B6C4F0AA85FB}">
  <sheetPr codeName="Sheet11">
    <tabColor rgb="FF92D050"/>
  </sheetPr>
  <dimension ref="A1:AA217"/>
  <sheetViews>
    <sheetView showGridLines="0" zoomScaleNormal="100" workbookViewId="0">
      <selection activeCell="B1" sqref="B1"/>
    </sheetView>
  </sheetViews>
  <sheetFormatPr defaultColWidth="9" defaultRowHeight="12.75" x14ac:dyDescent="0.2"/>
  <cols>
    <col min="1" max="1" width="10" style="80" customWidth="1"/>
    <col min="2" max="2" width="11.875" style="80" customWidth="1"/>
    <col min="3" max="3" width="14.25" style="80" bestFit="1" customWidth="1"/>
    <col min="4" max="12" width="9.625" style="80" customWidth="1"/>
    <col min="13" max="27" width="9" style="91"/>
    <col min="28" max="16384" width="9" style="80"/>
  </cols>
  <sheetData>
    <row r="1" spans="1:12" s="91" customFormat="1" x14ac:dyDescent="0.2">
      <c r="A1" s="80"/>
      <c r="B1" s="80"/>
    </row>
    <row r="2" spans="1:12" s="91" customFormat="1" x14ac:dyDescent="0.2">
      <c r="A2" s="447" t="str">
        <f>Index!B11</f>
        <v>Table 5  Percentage spruce in the forecast softwood volume by country, sector, top diameter class and forecast period</v>
      </c>
      <c r="B2" s="449"/>
    </row>
    <row r="3" spans="1:12" s="91" customFormat="1" x14ac:dyDescent="0.2">
      <c r="A3" s="80"/>
      <c r="B3" s="449"/>
    </row>
    <row r="4" spans="1:12" s="91" customFormat="1" x14ac:dyDescent="0.2">
      <c r="A4" s="80"/>
    </row>
    <row r="5" spans="1:12" s="91" customFormat="1" ht="12.75" customHeight="1" x14ac:dyDescent="0.2">
      <c r="A5" s="550" t="s">
        <v>243</v>
      </c>
      <c r="B5" s="466" t="s">
        <v>1</v>
      </c>
      <c r="C5" s="466"/>
      <c r="D5" s="388" t="s">
        <v>116</v>
      </c>
      <c r="E5" s="389"/>
      <c r="F5" s="389"/>
      <c r="G5" s="389"/>
      <c r="H5" s="389"/>
      <c r="I5" s="389"/>
      <c r="J5" s="389"/>
      <c r="K5" s="389"/>
      <c r="L5" s="389"/>
    </row>
    <row r="6" spans="1:12" s="91" customFormat="1" x14ac:dyDescent="0.2">
      <c r="A6" s="550"/>
      <c r="B6" s="466"/>
      <c r="C6" s="466"/>
      <c r="D6" s="98" t="s">
        <v>64</v>
      </c>
      <c r="E6" s="99" t="s">
        <v>65</v>
      </c>
      <c r="F6" s="99" t="s">
        <v>66</v>
      </c>
      <c r="G6" s="99" t="s">
        <v>67</v>
      </c>
      <c r="H6" s="99" t="s">
        <v>68</v>
      </c>
      <c r="I6" s="99" t="s">
        <v>69</v>
      </c>
      <c r="J6" s="99" t="s">
        <v>70</v>
      </c>
      <c r="K6" s="99" t="s">
        <v>24</v>
      </c>
      <c r="L6" s="100" t="s">
        <v>11</v>
      </c>
    </row>
    <row r="7" spans="1:12" s="91" customFormat="1" x14ac:dyDescent="0.2">
      <c r="A7" s="550"/>
      <c r="B7" s="135" t="s">
        <v>139</v>
      </c>
      <c r="C7" s="385" t="s">
        <v>132</v>
      </c>
      <c r="D7" s="381">
        <f>'data input'!$P$86</f>
        <v>63.408981219735985</v>
      </c>
      <c r="E7" s="381">
        <f>'data input'!$P$87</f>
        <v>65.740675868189356</v>
      </c>
      <c r="F7" s="381">
        <f>'data input'!$P$88</f>
        <v>64.113425749474573</v>
      </c>
      <c r="G7" s="381">
        <f>'data input'!$P$89</f>
        <v>58.570835364422535</v>
      </c>
      <c r="H7" s="381">
        <f>'data input'!$P$90</f>
        <v>44.07733303012408</v>
      </c>
      <c r="I7" s="381">
        <f>'data input'!$P$91</f>
        <v>33.810888252148999</v>
      </c>
      <c r="J7" s="381">
        <f>'data input'!$P$92</f>
        <v>29.831008182536799</v>
      </c>
      <c r="K7" s="381">
        <f>'data input'!$P$93</f>
        <v>28.305689040458841</v>
      </c>
      <c r="L7" s="382">
        <f>'data input'!$P$94</f>
        <v>52.194662435005498</v>
      </c>
    </row>
    <row r="8" spans="1:12" s="91" customFormat="1" x14ac:dyDescent="0.2">
      <c r="A8" s="550"/>
      <c r="B8" s="136"/>
      <c r="C8" s="385" t="s">
        <v>28</v>
      </c>
      <c r="D8" s="381">
        <f>'data input'!$P$159</f>
        <v>40.869877485573028</v>
      </c>
      <c r="E8" s="381">
        <f>'data input'!$P$160</f>
        <v>41.997687192830298</v>
      </c>
      <c r="F8" s="381">
        <f>'data input'!$P$161</f>
        <v>41.938439542072352</v>
      </c>
      <c r="G8" s="381">
        <f>'data input'!$P$162</f>
        <v>38.436388530420821</v>
      </c>
      <c r="H8" s="381">
        <f>'data input'!$P$163</f>
        <v>29.766772382383582</v>
      </c>
      <c r="I8" s="381">
        <f>'data input'!$P$164</f>
        <v>21.60305216254385</v>
      </c>
      <c r="J8" s="381">
        <f>'data input'!$P$165</f>
        <v>18.610414615574879</v>
      </c>
      <c r="K8" s="381">
        <f>'data input'!$P$166</f>
        <v>11.095163270492478</v>
      </c>
      <c r="L8" s="382">
        <f>'data input'!$P$167</f>
        <v>28.539763863330091</v>
      </c>
    </row>
    <row r="9" spans="1:12" s="91" customFormat="1" x14ac:dyDescent="0.2">
      <c r="A9" s="550"/>
      <c r="B9" s="135" t="s">
        <v>140</v>
      </c>
      <c r="C9" s="385" t="s">
        <v>132</v>
      </c>
      <c r="D9" s="381">
        <f>'data input'!$Q$86</f>
        <v>68.733572213243448</v>
      </c>
      <c r="E9" s="381">
        <f>'data input'!$Q$87</f>
        <v>69.212494294709003</v>
      </c>
      <c r="F9" s="381">
        <f>'data input'!$Q$88</f>
        <v>66.866950046342168</v>
      </c>
      <c r="G9" s="381">
        <f>'data input'!$Q$89</f>
        <v>60.398267269852482</v>
      </c>
      <c r="H9" s="381">
        <f>'data input'!$Q$90</f>
        <v>46.00210585858035</v>
      </c>
      <c r="I9" s="381">
        <f>'data input'!$Q$91</f>
        <v>37.204142011834321</v>
      </c>
      <c r="J9" s="381">
        <f>'data input'!$Q$92</f>
        <v>34.088134299885539</v>
      </c>
      <c r="K9" s="381">
        <f>'data input'!$P$93</f>
        <v>28.305689040458841</v>
      </c>
      <c r="L9" s="382">
        <f>'data input'!$Q$94</f>
        <v>54.295345464590319</v>
      </c>
    </row>
    <row r="10" spans="1:12" s="91" customFormat="1" x14ac:dyDescent="0.2">
      <c r="A10" s="550"/>
      <c r="B10" s="136"/>
      <c r="C10" s="385" t="s">
        <v>28</v>
      </c>
      <c r="D10" s="381">
        <f>'data input'!$Q$159</f>
        <v>45.941598806489715</v>
      </c>
      <c r="E10" s="381">
        <f>'data input'!$Q$160</f>
        <v>47.377653043325736</v>
      </c>
      <c r="F10" s="381">
        <f>'data input'!$Q$161</f>
        <v>46.964002091410414</v>
      </c>
      <c r="G10" s="381">
        <f>'data input'!$Q$162</f>
        <v>45.834554642951431</v>
      </c>
      <c r="H10" s="381">
        <f>'data input'!$Q$163</f>
        <v>41.104689860645955</v>
      </c>
      <c r="I10" s="381">
        <f>'data input'!$Q$164</f>
        <v>34.487866739635464</v>
      </c>
      <c r="J10" s="381">
        <f>'data input'!$Q$165</f>
        <v>31.190789095237463</v>
      </c>
      <c r="K10" s="381">
        <f>'data input'!$Q$166</f>
        <v>13.666580449248734</v>
      </c>
      <c r="L10" s="382">
        <f>'data input'!$Q$167</f>
        <v>37.486920602273536</v>
      </c>
    </row>
    <row r="11" spans="1:12" s="91" customFormat="1" x14ac:dyDescent="0.2">
      <c r="A11" s="550"/>
      <c r="B11" s="135" t="s">
        <v>141</v>
      </c>
      <c r="C11" s="385" t="s">
        <v>132</v>
      </c>
      <c r="D11" s="381">
        <f>'data input'!$R$86</f>
        <v>68.872565536761229</v>
      </c>
      <c r="E11" s="381">
        <f>'data input'!$R$87</f>
        <v>70.926052149740045</v>
      </c>
      <c r="F11" s="381">
        <f>'data input'!$R$88</f>
        <v>68.61156507528078</v>
      </c>
      <c r="G11" s="381">
        <f>'data input'!$R$89</f>
        <v>61.921425107542447</v>
      </c>
      <c r="H11" s="381">
        <f>'data input'!$R$90</f>
        <v>47.341290529739361</v>
      </c>
      <c r="I11" s="381">
        <f>'data input'!$R$91</f>
        <v>37.401478833184363</v>
      </c>
      <c r="J11" s="381">
        <f>'data input'!$R$92</f>
        <v>34.503194182168826</v>
      </c>
      <c r="K11" s="381">
        <f>'data input'!$P$93</f>
        <v>28.305689040458841</v>
      </c>
      <c r="L11" s="382">
        <f>'data input'!$R$94</f>
        <v>54.969053136316667</v>
      </c>
    </row>
    <row r="12" spans="1:12" s="91" customFormat="1" x14ac:dyDescent="0.2">
      <c r="A12" s="550"/>
      <c r="B12" s="136"/>
      <c r="C12" s="385" t="s">
        <v>28</v>
      </c>
      <c r="D12" s="381">
        <f>'data input'!$R$159</f>
        <v>41.278732369490072</v>
      </c>
      <c r="E12" s="381">
        <f>'data input'!$R$160</f>
        <v>43.922353539204472</v>
      </c>
      <c r="F12" s="381">
        <f>'data input'!$R$161</f>
        <v>42.679626730738896</v>
      </c>
      <c r="G12" s="381">
        <f>'data input'!$R$162</f>
        <v>40.906346227566218</v>
      </c>
      <c r="H12" s="381">
        <f>'data input'!$R$163</f>
        <v>36.628646877286755</v>
      </c>
      <c r="I12" s="381">
        <f>'data input'!$R$164</f>
        <v>32.088020111894757</v>
      </c>
      <c r="J12" s="381">
        <f>'data input'!$R$165</f>
        <v>29.266554271694282</v>
      </c>
      <c r="K12" s="381">
        <f>'data input'!$R$166</f>
        <v>23.720374349870752</v>
      </c>
      <c r="L12" s="382">
        <f>'data input'!$R$167</f>
        <v>35.058951492353856</v>
      </c>
    </row>
    <row r="13" spans="1:12" s="91" customFormat="1" x14ac:dyDescent="0.2">
      <c r="A13" s="550"/>
      <c r="B13" s="135" t="s">
        <v>295</v>
      </c>
      <c r="C13" s="385" t="s">
        <v>132</v>
      </c>
      <c r="D13" s="381">
        <f>'data input'!$S$86</f>
        <v>60.925026808054326</v>
      </c>
      <c r="E13" s="381">
        <f>'data input'!$S$87</f>
        <v>69.134659127835192</v>
      </c>
      <c r="F13" s="381">
        <f>'data input'!$S$88</f>
        <v>68.487632606326471</v>
      </c>
      <c r="G13" s="381">
        <f>'data input'!$S$89</f>
        <v>64.356911252551939</v>
      </c>
      <c r="H13" s="381">
        <f>'data input'!$S$90</f>
        <v>53.38264772142692</v>
      </c>
      <c r="I13" s="381">
        <f>'data input'!$S$91</f>
        <v>43.506112561977218</v>
      </c>
      <c r="J13" s="381">
        <f>'data input'!$S$92</f>
        <v>38.622330990817041</v>
      </c>
      <c r="K13" s="381">
        <f>'data input'!$P$93</f>
        <v>28.305689040458841</v>
      </c>
      <c r="L13" s="382">
        <f>'data input'!$S$94</f>
        <v>56.602504290244084</v>
      </c>
    </row>
    <row r="14" spans="1:12" s="91" customFormat="1" x14ac:dyDescent="0.2">
      <c r="A14" s="550"/>
      <c r="B14" s="136"/>
      <c r="C14" s="385" t="s">
        <v>28</v>
      </c>
      <c r="D14" s="381">
        <f>'data input'!$S$159</f>
        <v>45.850695883474366</v>
      </c>
      <c r="E14" s="381">
        <f>'data input'!$S$160</f>
        <v>47.110271291672291</v>
      </c>
      <c r="F14" s="381">
        <f>'data input'!$S$161</f>
        <v>46.481679117751689</v>
      </c>
      <c r="G14" s="381">
        <f>'data input'!$S$162</f>
        <v>44.456126641848705</v>
      </c>
      <c r="H14" s="381">
        <f>'data input'!$S$163</f>
        <v>43.584106263597846</v>
      </c>
      <c r="I14" s="381">
        <f>'data input'!$S$164</f>
        <v>41.987729495340901</v>
      </c>
      <c r="J14" s="381">
        <f>'data input'!$S$165</f>
        <v>39.949119893115167</v>
      </c>
      <c r="K14" s="381">
        <f>'data input'!$S$166</f>
        <v>26.152655188849867</v>
      </c>
      <c r="L14" s="382">
        <f>'data input'!$S$167</f>
        <v>41.419883760130098</v>
      </c>
    </row>
    <row r="15" spans="1:12" s="91" customFormat="1" x14ac:dyDescent="0.2">
      <c r="A15" s="550"/>
      <c r="B15" s="135" t="s">
        <v>142</v>
      </c>
      <c r="C15" s="385" t="s">
        <v>132</v>
      </c>
      <c r="D15" s="381">
        <f>'data input'!$T$86</f>
        <v>62.972690383131265</v>
      </c>
      <c r="E15" s="381">
        <f>'data input'!$T$87</f>
        <v>70.463932234954868</v>
      </c>
      <c r="F15" s="381">
        <f>'data input'!$T$88</f>
        <v>69.903938650805472</v>
      </c>
      <c r="G15" s="381">
        <f>'data input'!$T$89</f>
        <v>64.708851843155671</v>
      </c>
      <c r="H15" s="381">
        <f>'data input'!$T$90</f>
        <v>51.698282919493622</v>
      </c>
      <c r="I15" s="381">
        <f>'data input'!$T$91</f>
        <v>40.809515255230835</v>
      </c>
      <c r="J15" s="381">
        <f>'data input'!$T$92</f>
        <v>33.123842131182144</v>
      </c>
      <c r="K15" s="381">
        <f>'data input'!$P$93</f>
        <v>28.305689040458841</v>
      </c>
      <c r="L15" s="382">
        <f>'data input'!$T$94</f>
        <v>55.94926698996904</v>
      </c>
    </row>
    <row r="16" spans="1:12" s="91" customFormat="1" x14ac:dyDescent="0.2">
      <c r="A16" s="550"/>
      <c r="B16" s="137"/>
      <c r="C16" s="386" t="s">
        <v>28</v>
      </c>
      <c r="D16" s="383">
        <f>'data input'!$T$159</f>
        <v>48.293043178573186</v>
      </c>
      <c r="E16" s="383">
        <f>'data input'!$T$160</f>
        <v>51.42526964560863</v>
      </c>
      <c r="F16" s="383">
        <f>'data input'!$T$161</f>
        <v>51.56119871663595</v>
      </c>
      <c r="G16" s="383">
        <f>'data input'!$T$162</f>
        <v>49.573642839234886</v>
      </c>
      <c r="H16" s="383">
        <f>'data input'!$T$163</f>
        <v>42.170949184140404</v>
      </c>
      <c r="I16" s="383">
        <f>'data input'!$T$164</f>
        <v>35.378726886375333</v>
      </c>
      <c r="J16" s="383">
        <f>'data input'!$T$165</f>
        <v>32.007848002945522</v>
      </c>
      <c r="K16" s="383">
        <f>'data input'!$T$166</f>
        <v>25.594060490140969</v>
      </c>
      <c r="L16" s="384">
        <f>'data input'!$T$167</f>
        <v>39.834226044608336</v>
      </c>
    </row>
    <row r="17" spans="1:12" s="91" customFormat="1" x14ac:dyDescent="0.2">
      <c r="A17" s="484"/>
      <c r="B17" s="477"/>
      <c r="C17" s="478"/>
      <c r="D17" s="479"/>
      <c r="E17" s="479"/>
      <c r="F17" s="479"/>
      <c r="G17" s="479"/>
      <c r="H17" s="479"/>
      <c r="I17" s="479"/>
      <c r="J17" s="479"/>
      <c r="K17" s="479"/>
      <c r="L17" s="480"/>
    </row>
    <row r="18" spans="1:12" s="91" customFormat="1" x14ac:dyDescent="0.2">
      <c r="B18" s="466" t="s">
        <v>1</v>
      </c>
      <c r="C18" s="466"/>
      <c r="D18" s="388" t="s">
        <v>250</v>
      </c>
      <c r="E18" s="389"/>
      <c r="F18" s="389"/>
      <c r="G18" s="389"/>
      <c r="H18" s="481"/>
      <c r="I18" s="481"/>
      <c r="J18" s="481"/>
      <c r="K18" s="481"/>
      <c r="L18" s="481"/>
    </row>
    <row r="19" spans="1:12" s="91" customFormat="1" ht="34.5" customHeight="1" x14ac:dyDescent="0.2">
      <c r="B19" s="466"/>
      <c r="C19" s="466"/>
      <c r="D19" s="98" t="s">
        <v>64</v>
      </c>
      <c r="E19" s="99" t="s">
        <v>65</v>
      </c>
      <c r="F19" s="99" t="s">
        <v>66</v>
      </c>
      <c r="G19" s="99" t="s">
        <v>67</v>
      </c>
    </row>
    <row r="20" spans="1:12" s="91" customFormat="1" x14ac:dyDescent="0.2">
      <c r="B20" s="135" t="s">
        <v>139</v>
      </c>
      <c r="C20" s="385" t="s">
        <v>132</v>
      </c>
      <c r="D20" s="381">
        <f>'data input'!$P$86</f>
        <v>63.408981219735985</v>
      </c>
      <c r="E20" s="381">
        <f>'data input'!$P$87</f>
        <v>65.740675868189356</v>
      </c>
      <c r="F20" s="381">
        <f>'data input'!$P$88</f>
        <v>64.113425749474573</v>
      </c>
      <c r="G20" s="381">
        <f>'data input'!$P$89</f>
        <v>58.570835364422535</v>
      </c>
    </row>
    <row r="21" spans="1:12" s="91" customFormat="1" x14ac:dyDescent="0.2">
      <c r="B21" s="136"/>
      <c r="C21" s="385" t="s">
        <v>28</v>
      </c>
      <c r="D21" s="381">
        <f>'data input'!$P$159</f>
        <v>40.869877485573028</v>
      </c>
      <c r="E21" s="381">
        <f>'data input'!$P$160</f>
        <v>41.997687192830298</v>
      </c>
      <c r="F21" s="381">
        <f>'data input'!$P$161</f>
        <v>41.938439542072352</v>
      </c>
      <c r="G21" s="381">
        <f>'data input'!$P$162</f>
        <v>38.436388530420821</v>
      </c>
    </row>
    <row r="22" spans="1:12" s="91" customFormat="1" x14ac:dyDescent="0.2">
      <c r="B22" s="135" t="s">
        <v>140</v>
      </c>
      <c r="C22" s="385" t="s">
        <v>132</v>
      </c>
      <c r="D22" s="381">
        <f>'data input'!$Q$86</f>
        <v>68.733572213243448</v>
      </c>
      <c r="E22" s="381">
        <f>'data input'!$Q$87</f>
        <v>69.212494294709003</v>
      </c>
      <c r="F22" s="381">
        <f>'data input'!$Q$88</f>
        <v>66.866950046342168</v>
      </c>
      <c r="G22" s="381">
        <f>'data input'!$Q$89</f>
        <v>60.398267269852482</v>
      </c>
    </row>
    <row r="23" spans="1:12" s="91" customFormat="1" x14ac:dyDescent="0.2">
      <c r="B23" s="136"/>
      <c r="C23" s="385" t="s">
        <v>28</v>
      </c>
      <c r="D23" s="381">
        <f>'data input'!$Q$159</f>
        <v>45.941598806489715</v>
      </c>
      <c r="E23" s="381">
        <f>'data input'!$Q$160</f>
        <v>47.377653043325736</v>
      </c>
      <c r="F23" s="381">
        <f>'data input'!$Q$161</f>
        <v>46.964002091410414</v>
      </c>
      <c r="G23" s="381">
        <f>'data input'!$Q$162</f>
        <v>45.834554642951431</v>
      </c>
    </row>
    <row r="24" spans="1:12" s="91" customFormat="1" x14ac:dyDescent="0.2">
      <c r="B24" s="135" t="s">
        <v>141</v>
      </c>
      <c r="C24" s="385" t="s">
        <v>132</v>
      </c>
      <c r="D24" s="381">
        <f>'data input'!$R$86</f>
        <v>68.872565536761229</v>
      </c>
      <c r="E24" s="381">
        <f>'data input'!$R$87</f>
        <v>70.926052149740045</v>
      </c>
      <c r="F24" s="381">
        <f>'data input'!$R$88</f>
        <v>68.61156507528078</v>
      </c>
      <c r="G24" s="381">
        <f>'data input'!$R$89</f>
        <v>61.921425107542447</v>
      </c>
    </row>
    <row r="25" spans="1:12" s="91" customFormat="1" x14ac:dyDescent="0.2">
      <c r="B25" s="136"/>
      <c r="C25" s="385" t="s">
        <v>28</v>
      </c>
      <c r="D25" s="381">
        <f>'data input'!$R$159</f>
        <v>41.278732369490072</v>
      </c>
      <c r="E25" s="381">
        <f>'data input'!$R$160</f>
        <v>43.922353539204472</v>
      </c>
      <c r="F25" s="381">
        <f>'data input'!$R$161</f>
        <v>42.679626730738896</v>
      </c>
      <c r="G25" s="381">
        <f>'data input'!$R$162</f>
        <v>40.906346227566218</v>
      </c>
    </row>
    <row r="26" spans="1:12" s="91" customFormat="1" x14ac:dyDescent="0.2">
      <c r="B26" s="135" t="s">
        <v>295</v>
      </c>
      <c r="C26" s="385" t="s">
        <v>132</v>
      </c>
      <c r="D26" s="381">
        <f>'data input'!$S$86</f>
        <v>60.925026808054326</v>
      </c>
      <c r="E26" s="381">
        <f>'data input'!$S$87</f>
        <v>69.134659127835192</v>
      </c>
      <c r="F26" s="381">
        <f>'data input'!$S$88</f>
        <v>68.487632606326471</v>
      </c>
      <c r="G26" s="381">
        <f>'data input'!$S$89</f>
        <v>64.356911252551939</v>
      </c>
    </row>
    <row r="27" spans="1:12" s="91" customFormat="1" x14ac:dyDescent="0.2">
      <c r="B27" s="136"/>
      <c r="C27" s="385" t="s">
        <v>28</v>
      </c>
      <c r="D27" s="381">
        <f>'data input'!$S$159</f>
        <v>45.850695883474366</v>
      </c>
      <c r="E27" s="381">
        <f>'data input'!$S$160</f>
        <v>47.110271291672291</v>
      </c>
      <c r="F27" s="381">
        <f>'data input'!$S$161</f>
        <v>46.481679117751689</v>
      </c>
      <c r="G27" s="381">
        <f>'data input'!$S$162</f>
        <v>44.456126641848705</v>
      </c>
    </row>
    <row r="28" spans="1:12" s="91" customFormat="1" x14ac:dyDescent="0.2">
      <c r="B28" s="135" t="s">
        <v>142</v>
      </c>
      <c r="C28" s="385" t="s">
        <v>132</v>
      </c>
      <c r="D28" s="381">
        <f>'data input'!$T$86</f>
        <v>62.972690383131265</v>
      </c>
      <c r="E28" s="381">
        <f>'data input'!$T$87</f>
        <v>70.463932234954868</v>
      </c>
      <c r="F28" s="381">
        <f>'data input'!$T$88</f>
        <v>69.903938650805472</v>
      </c>
      <c r="G28" s="381">
        <f>'data input'!$T$89</f>
        <v>64.708851843155671</v>
      </c>
    </row>
    <row r="29" spans="1:12" s="91" customFormat="1" x14ac:dyDescent="0.2">
      <c r="B29" s="137"/>
      <c r="C29" s="386" t="s">
        <v>28</v>
      </c>
      <c r="D29" s="383">
        <f>'data input'!$T$159</f>
        <v>48.293043178573186</v>
      </c>
      <c r="E29" s="383">
        <f>'data input'!$T$160</f>
        <v>51.42526964560863</v>
      </c>
      <c r="F29" s="383">
        <f>'data input'!$T$161</f>
        <v>51.56119871663595</v>
      </c>
      <c r="G29" s="383">
        <f>'data input'!$T$162</f>
        <v>49.573642839234886</v>
      </c>
    </row>
    <row r="30" spans="1:12" s="91" customFormat="1" x14ac:dyDescent="0.2">
      <c r="B30" s="477"/>
      <c r="C30" s="478"/>
      <c r="D30" s="479"/>
      <c r="E30" s="479"/>
      <c r="F30" s="479"/>
      <c r="G30" s="479"/>
      <c r="H30" s="479"/>
      <c r="I30" s="479"/>
      <c r="J30" s="479"/>
      <c r="K30" s="479"/>
      <c r="L30" s="480"/>
    </row>
    <row r="31" spans="1:12" s="91" customFormat="1" x14ac:dyDescent="0.2">
      <c r="B31" s="466" t="s">
        <v>1</v>
      </c>
      <c r="C31" s="466"/>
      <c r="D31" s="388" t="s">
        <v>242</v>
      </c>
      <c r="E31" s="389"/>
      <c r="F31" s="389"/>
      <c r="G31" s="389"/>
      <c r="H31" s="389"/>
      <c r="I31" s="479"/>
      <c r="J31" s="479"/>
      <c r="K31" s="479"/>
      <c r="L31" s="480"/>
    </row>
    <row r="32" spans="1:12" s="91" customFormat="1" ht="38.25" x14ac:dyDescent="0.2">
      <c r="B32" s="466"/>
      <c r="C32" s="466"/>
      <c r="D32" s="99" t="s">
        <v>68</v>
      </c>
      <c r="E32" s="99" t="s">
        <v>69</v>
      </c>
      <c r="F32" s="99" t="s">
        <v>70</v>
      </c>
      <c r="G32" s="99" t="s">
        <v>24</v>
      </c>
      <c r="H32" s="491" t="s">
        <v>244</v>
      </c>
    </row>
    <row r="33" spans="1:12" s="91" customFormat="1" x14ac:dyDescent="0.2">
      <c r="B33" s="135" t="s">
        <v>139</v>
      </c>
      <c r="C33" s="385" t="s">
        <v>132</v>
      </c>
      <c r="D33" s="381">
        <f>'data input'!$P$90</f>
        <v>44.07733303012408</v>
      </c>
      <c r="E33" s="381">
        <f>'data input'!$P$91</f>
        <v>33.810888252148999</v>
      </c>
      <c r="F33" s="381">
        <f>'data input'!$P$92</f>
        <v>29.831008182536799</v>
      </c>
      <c r="G33" s="381">
        <f>'data input'!$P$93</f>
        <v>28.305689040458841</v>
      </c>
      <c r="H33" s="382">
        <f>'data input'!$P$94</f>
        <v>52.194662435005498</v>
      </c>
    </row>
    <row r="34" spans="1:12" s="91" customFormat="1" x14ac:dyDescent="0.2">
      <c r="B34" s="136"/>
      <c r="C34" s="385" t="s">
        <v>28</v>
      </c>
      <c r="D34" s="381">
        <f>'data input'!$P$163</f>
        <v>29.766772382383582</v>
      </c>
      <c r="E34" s="381">
        <f>'data input'!$P$164</f>
        <v>21.60305216254385</v>
      </c>
      <c r="F34" s="381">
        <f>'data input'!$P$165</f>
        <v>18.610414615574879</v>
      </c>
      <c r="G34" s="381">
        <f>'data input'!$P$166</f>
        <v>11.095163270492478</v>
      </c>
      <c r="H34" s="382">
        <f>'data input'!$P$167</f>
        <v>28.539763863330091</v>
      </c>
    </row>
    <row r="35" spans="1:12" s="91" customFormat="1" x14ac:dyDescent="0.2">
      <c r="B35" s="135" t="s">
        <v>140</v>
      </c>
      <c r="C35" s="385" t="s">
        <v>132</v>
      </c>
      <c r="D35" s="381">
        <f>'data input'!$Q$90</f>
        <v>46.00210585858035</v>
      </c>
      <c r="E35" s="381">
        <f>'data input'!$Q$91</f>
        <v>37.204142011834321</v>
      </c>
      <c r="F35" s="381">
        <f>'data input'!$Q$92</f>
        <v>34.088134299885539</v>
      </c>
      <c r="G35" s="381">
        <f>'data input'!$P$93</f>
        <v>28.305689040458841</v>
      </c>
      <c r="H35" s="382">
        <f>'data input'!$Q$94</f>
        <v>54.295345464590319</v>
      </c>
    </row>
    <row r="36" spans="1:12" s="91" customFormat="1" x14ac:dyDescent="0.2">
      <c r="B36" s="136"/>
      <c r="C36" s="385" t="s">
        <v>28</v>
      </c>
      <c r="D36" s="381">
        <f>'data input'!$Q$163</f>
        <v>41.104689860645955</v>
      </c>
      <c r="E36" s="381">
        <f>'data input'!$Q$164</f>
        <v>34.487866739635464</v>
      </c>
      <c r="F36" s="381">
        <f>'data input'!$Q$165</f>
        <v>31.190789095237463</v>
      </c>
      <c r="G36" s="381">
        <f>'data input'!$Q$166</f>
        <v>13.666580449248734</v>
      </c>
      <c r="H36" s="382">
        <f>'data input'!$Q$167</f>
        <v>37.486920602273536</v>
      </c>
    </row>
    <row r="37" spans="1:12" s="91" customFormat="1" x14ac:dyDescent="0.2">
      <c r="B37" s="135" t="s">
        <v>141</v>
      </c>
      <c r="C37" s="385" t="s">
        <v>132</v>
      </c>
      <c r="D37" s="381">
        <f>'data input'!$R$90</f>
        <v>47.341290529739361</v>
      </c>
      <c r="E37" s="381">
        <f>'data input'!$R$91</f>
        <v>37.401478833184363</v>
      </c>
      <c r="F37" s="381">
        <f>'data input'!$R$92</f>
        <v>34.503194182168826</v>
      </c>
      <c r="G37" s="381">
        <f>'data input'!$P$93</f>
        <v>28.305689040458841</v>
      </c>
      <c r="H37" s="382">
        <f>'data input'!$R$94</f>
        <v>54.969053136316667</v>
      </c>
    </row>
    <row r="38" spans="1:12" s="91" customFormat="1" x14ac:dyDescent="0.2">
      <c r="B38" s="136"/>
      <c r="C38" s="385" t="s">
        <v>28</v>
      </c>
      <c r="D38" s="381">
        <f>'data input'!$R$163</f>
        <v>36.628646877286755</v>
      </c>
      <c r="E38" s="381">
        <f>'data input'!$R$164</f>
        <v>32.088020111894757</v>
      </c>
      <c r="F38" s="381">
        <f>'data input'!$R$165</f>
        <v>29.266554271694282</v>
      </c>
      <c r="G38" s="381">
        <f>'data input'!$R$166</f>
        <v>23.720374349870752</v>
      </c>
      <c r="H38" s="382">
        <f>'data input'!$R$167</f>
        <v>35.058951492353856</v>
      </c>
    </row>
    <row r="39" spans="1:12" s="91" customFormat="1" x14ac:dyDescent="0.2">
      <c r="B39" s="135" t="s">
        <v>295</v>
      </c>
      <c r="C39" s="385" t="s">
        <v>132</v>
      </c>
      <c r="D39" s="381">
        <f>'data input'!$S$90</f>
        <v>53.38264772142692</v>
      </c>
      <c r="E39" s="381">
        <f>'data input'!$S$91</f>
        <v>43.506112561977218</v>
      </c>
      <c r="F39" s="381">
        <f>'data input'!$S$92</f>
        <v>38.622330990817041</v>
      </c>
      <c r="G39" s="381">
        <f>'data input'!$P$93</f>
        <v>28.305689040458841</v>
      </c>
      <c r="H39" s="382">
        <f>'data input'!$S$94</f>
        <v>56.602504290244084</v>
      </c>
    </row>
    <row r="40" spans="1:12" s="91" customFormat="1" x14ac:dyDescent="0.2">
      <c r="B40" s="136"/>
      <c r="C40" s="385" t="s">
        <v>28</v>
      </c>
      <c r="D40" s="381">
        <f>'data input'!$S$163</f>
        <v>43.584106263597846</v>
      </c>
      <c r="E40" s="381">
        <f>'data input'!$S$164</f>
        <v>41.987729495340901</v>
      </c>
      <c r="F40" s="381">
        <f>'data input'!$S$165</f>
        <v>39.949119893115167</v>
      </c>
      <c r="G40" s="381">
        <f>'data input'!$S$166</f>
        <v>26.152655188849867</v>
      </c>
      <c r="H40" s="382">
        <f>'data input'!$S$167</f>
        <v>41.419883760130098</v>
      </c>
    </row>
    <row r="41" spans="1:12" s="91" customFormat="1" x14ac:dyDescent="0.2">
      <c r="B41" s="135" t="s">
        <v>142</v>
      </c>
      <c r="C41" s="385" t="s">
        <v>132</v>
      </c>
      <c r="D41" s="381">
        <f>'data input'!$T$90</f>
        <v>51.698282919493622</v>
      </c>
      <c r="E41" s="381">
        <f>'data input'!$T$91</f>
        <v>40.809515255230835</v>
      </c>
      <c r="F41" s="381">
        <f>'data input'!$T$92</f>
        <v>33.123842131182144</v>
      </c>
      <c r="G41" s="381">
        <f>'data input'!$P$93</f>
        <v>28.305689040458841</v>
      </c>
      <c r="H41" s="382">
        <f>'data input'!$T$94</f>
        <v>55.94926698996904</v>
      </c>
    </row>
    <row r="42" spans="1:12" s="91" customFormat="1" x14ac:dyDescent="0.2">
      <c r="B42" s="137"/>
      <c r="C42" s="386" t="s">
        <v>28</v>
      </c>
      <c r="D42" s="383">
        <f>'data input'!$T$163</f>
        <v>42.170949184140404</v>
      </c>
      <c r="E42" s="383">
        <f>'data input'!$T$164</f>
        <v>35.378726886375333</v>
      </c>
      <c r="F42" s="383">
        <f>'data input'!$T$165</f>
        <v>32.007848002945522</v>
      </c>
      <c r="G42" s="383">
        <f>'data input'!$T$166</f>
        <v>25.594060490140969</v>
      </c>
      <c r="H42" s="384">
        <f>'data input'!$T$167</f>
        <v>39.834226044608336</v>
      </c>
    </row>
    <row r="43" spans="1:12" s="91" customFormat="1" x14ac:dyDescent="0.2">
      <c r="B43" s="387"/>
      <c r="C43" s="387"/>
      <c r="D43" s="387"/>
      <c r="E43" s="387"/>
      <c r="F43" s="387"/>
      <c r="G43" s="387"/>
      <c r="H43" s="387"/>
      <c r="I43" s="387"/>
      <c r="J43" s="387"/>
      <c r="K43" s="387"/>
      <c r="L43" s="387"/>
    </row>
    <row r="44" spans="1:12" s="91" customFormat="1" x14ac:dyDescent="0.2">
      <c r="A44" s="550" t="s">
        <v>243</v>
      </c>
      <c r="B44" s="139" t="s">
        <v>2</v>
      </c>
      <c r="C44" s="139"/>
      <c r="D44" s="388" t="s">
        <v>116</v>
      </c>
      <c r="E44" s="389"/>
      <c r="F44" s="389"/>
      <c r="G44" s="389"/>
      <c r="H44" s="389"/>
      <c r="I44" s="389"/>
      <c r="J44" s="389"/>
      <c r="K44" s="390"/>
      <c r="L44" s="388"/>
    </row>
    <row r="45" spans="1:12" s="91" customFormat="1" ht="13.5" thickBot="1" x14ac:dyDescent="0.25">
      <c r="A45" s="550"/>
      <c r="B45" s="139"/>
      <c r="C45" s="139"/>
      <c r="D45" s="101" t="s">
        <v>64</v>
      </c>
      <c r="E45" s="102" t="s">
        <v>65</v>
      </c>
      <c r="F45" s="102" t="s">
        <v>66</v>
      </c>
      <c r="G45" s="102" t="s">
        <v>67</v>
      </c>
      <c r="H45" s="102" t="s">
        <v>68</v>
      </c>
      <c r="I45" s="102" t="s">
        <v>69</v>
      </c>
      <c r="J45" s="102" t="s">
        <v>70</v>
      </c>
      <c r="K45" s="102" t="s">
        <v>24</v>
      </c>
      <c r="L45" s="103" t="s">
        <v>11</v>
      </c>
    </row>
    <row r="46" spans="1:12" s="91" customFormat="1" x14ac:dyDescent="0.2">
      <c r="A46" s="550"/>
      <c r="B46" s="135" t="s">
        <v>139</v>
      </c>
      <c r="C46" s="391" t="s">
        <v>133</v>
      </c>
      <c r="D46" s="381">
        <f>'data input'!$P$98</f>
        <v>70.963173652694607</v>
      </c>
      <c r="E46" s="381">
        <f>'data input'!$P$99</f>
        <v>74.906403024855877</v>
      </c>
      <c r="F46" s="381">
        <f>'data input'!$P$100</f>
        <v>77.016990968003583</v>
      </c>
      <c r="G46" s="381">
        <f>'data input'!$P$101</f>
        <v>79.840931677939949</v>
      </c>
      <c r="H46" s="381">
        <f>'data input'!$P$102</f>
        <v>82.468776132286692</v>
      </c>
      <c r="I46" s="381">
        <f>'data input'!$P$103</f>
        <v>82.445991251575975</v>
      </c>
      <c r="J46" s="381">
        <f>'data input'!$P$104</f>
        <v>80.28024956530632</v>
      </c>
      <c r="K46" s="381">
        <f>'data input'!$P$105</f>
        <v>70.189928057553956</v>
      </c>
      <c r="L46" s="382">
        <f>'data input'!$P$106</f>
        <v>78.249624019217549</v>
      </c>
    </row>
    <row r="47" spans="1:12" s="91" customFormat="1" ht="13.5" thickBot="1" x14ac:dyDescent="0.25">
      <c r="A47" s="550"/>
      <c r="B47" s="136"/>
      <c r="C47" s="385" t="s">
        <v>28</v>
      </c>
      <c r="D47" s="381">
        <f>'data input'!$P$171</f>
        <v>72.255547266076235</v>
      </c>
      <c r="E47" s="381">
        <f>'data input'!$P$172</f>
        <v>74.306302648939408</v>
      </c>
      <c r="F47" s="381">
        <f>'data input'!$P$173</f>
        <v>75.076020331061628</v>
      </c>
      <c r="G47" s="381">
        <f>'data input'!$P$174</f>
        <v>75.089546152094982</v>
      </c>
      <c r="H47" s="381">
        <f>'data input'!$P$175</f>
        <v>71.154954058515955</v>
      </c>
      <c r="I47" s="381">
        <f>'data input'!$P$176</f>
        <v>65.121844312616219</v>
      </c>
      <c r="J47" s="381">
        <f>'data input'!$P$177</f>
        <v>61.660751826008266</v>
      </c>
      <c r="K47" s="381">
        <f>'data input'!$P$178</f>
        <v>41.541521879653871</v>
      </c>
      <c r="L47" s="382">
        <f>'data input'!$P$179</f>
        <v>69.396622490493002</v>
      </c>
    </row>
    <row r="48" spans="1:12" s="91" customFormat="1" x14ac:dyDescent="0.2">
      <c r="A48" s="550"/>
      <c r="B48" s="135" t="s">
        <v>140</v>
      </c>
      <c r="C48" s="391" t="s">
        <v>133</v>
      </c>
      <c r="D48" s="381">
        <f>'data input'!$Q$98</f>
        <v>73.894059477260598</v>
      </c>
      <c r="E48" s="381">
        <f>'data input'!$Q$99</f>
        <v>78.035504119262455</v>
      </c>
      <c r="F48" s="381">
        <f>'data input'!$Q$100</f>
        <v>79.738155374159618</v>
      </c>
      <c r="G48" s="381">
        <f>'data input'!$Q$101</f>
        <v>81.448756859265586</v>
      </c>
      <c r="H48" s="381">
        <f>'data input'!$Q$102</f>
        <v>81.60878986312791</v>
      </c>
      <c r="I48" s="381">
        <f>'data input'!$Q$103</f>
        <v>79.905977713235728</v>
      </c>
      <c r="J48" s="381">
        <f>'data input'!$Q$104</f>
        <v>76.441029338861597</v>
      </c>
      <c r="K48" s="381">
        <f>'data input'!$P$105</f>
        <v>70.189928057553956</v>
      </c>
      <c r="L48" s="382">
        <f>'data input'!$Q$106</f>
        <v>79.471265277510824</v>
      </c>
    </row>
    <row r="49" spans="1:12" s="91" customFormat="1" ht="13.5" thickBot="1" x14ac:dyDescent="0.25">
      <c r="A49" s="550"/>
      <c r="B49" s="136"/>
      <c r="C49" s="385" t="s">
        <v>28</v>
      </c>
      <c r="D49" s="381">
        <f>'data input'!$Q$171</f>
        <v>74.641080831296435</v>
      </c>
      <c r="E49" s="381">
        <f>'data input'!$Q$172</f>
        <v>75.662264674113217</v>
      </c>
      <c r="F49" s="381">
        <f>'data input'!$Q$173</f>
        <v>76.097333349185021</v>
      </c>
      <c r="G49" s="381">
        <f>'data input'!$Q$174</f>
        <v>75.304527047154394</v>
      </c>
      <c r="H49" s="381">
        <f>'data input'!$Q$175</f>
        <v>74.392729766679068</v>
      </c>
      <c r="I49" s="381">
        <f>'data input'!$Q$176</f>
        <v>74.035785881638972</v>
      </c>
      <c r="J49" s="381">
        <f>'data input'!$Q$177</f>
        <v>73.498903231249471</v>
      </c>
      <c r="K49" s="381">
        <f>'data input'!$Q$178</f>
        <v>57.069985552515398</v>
      </c>
      <c r="L49" s="382">
        <f>'data input'!$Q$179</f>
        <v>73.645394698050453</v>
      </c>
    </row>
    <row r="50" spans="1:12" s="91" customFormat="1" x14ac:dyDescent="0.2">
      <c r="A50" s="550"/>
      <c r="B50" s="135" t="s">
        <v>141</v>
      </c>
      <c r="C50" s="391" t="s">
        <v>133</v>
      </c>
      <c r="D50" s="381">
        <f>'data input'!$R$98</f>
        <v>74.152381475229092</v>
      </c>
      <c r="E50" s="381">
        <f>'data input'!$R$99</f>
        <v>78.259632086725404</v>
      </c>
      <c r="F50" s="381">
        <f>'data input'!$R$100</f>
        <v>80.176180630625907</v>
      </c>
      <c r="G50" s="381">
        <f>'data input'!$R$101</f>
        <v>82.600898056535115</v>
      </c>
      <c r="H50" s="381">
        <f>'data input'!$R$102</f>
        <v>83.097767780287285</v>
      </c>
      <c r="I50" s="381">
        <f>'data input'!$R$103</f>
        <v>81.423923835536868</v>
      </c>
      <c r="J50" s="381">
        <f>'data input'!$R$104</f>
        <v>79.094387755102034</v>
      </c>
      <c r="K50" s="381">
        <f>'data input'!$P$105</f>
        <v>70.189928057553956</v>
      </c>
      <c r="L50" s="382">
        <f>'data input'!$R$106</f>
        <v>80.683703389716683</v>
      </c>
    </row>
    <row r="51" spans="1:12" s="91" customFormat="1" ht="13.5" thickBot="1" x14ac:dyDescent="0.25">
      <c r="A51" s="550"/>
      <c r="B51" s="136"/>
      <c r="C51" s="385" t="s">
        <v>28</v>
      </c>
      <c r="D51" s="381">
        <f>'data input'!$R$171</f>
        <v>79.385455798665703</v>
      </c>
      <c r="E51" s="381">
        <f>'data input'!$R$172</f>
        <v>79.932201085802163</v>
      </c>
      <c r="F51" s="381">
        <f>'data input'!$R$173</f>
        <v>79.797786070170318</v>
      </c>
      <c r="G51" s="381">
        <f>'data input'!$R$174</f>
        <v>79.597408005896554</v>
      </c>
      <c r="H51" s="381">
        <f>'data input'!$R$175</f>
        <v>80.230883310773322</v>
      </c>
      <c r="I51" s="381">
        <f>'data input'!$R$176</f>
        <v>80.560860465348995</v>
      </c>
      <c r="J51" s="381">
        <f>'data input'!$R$177</f>
        <v>80.203882895918909</v>
      </c>
      <c r="K51" s="381">
        <f>'data input'!$R$178</f>
        <v>72.752776492364646</v>
      </c>
      <c r="L51" s="382">
        <f>'data input'!$R$179</f>
        <v>79.705783878895261</v>
      </c>
    </row>
    <row r="52" spans="1:12" s="91" customFormat="1" x14ac:dyDescent="0.2">
      <c r="A52" s="550"/>
      <c r="B52" s="135" t="s">
        <v>295</v>
      </c>
      <c r="C52" s="391" t="s">
        <v>133</v>
      </c>
      <c r="D52" s="381">
        <f>'data input'!$S$98</f>
        <v>74.913342277468999</v>
      </c>
      <c r="E52" s="381">
        <f>'data input'!$S$99</f>
        <v>80.094929165846224</v>
      </c>
      <c r="F52" s="381">
        <f>'data input'!$S$100</f>
        <v>82.030099787338457</v>
      </c>
      <c r="G52" s="381">
        <f>'data input'!$S$101</f>
        <v>83.980690294825749</v>
      </c>
      <c r="H52" s="381">
        <f>'data input'!$S$102</f>
        <v>84.619468793944094</v>
      </c>
      <c r="I52" s="381">
        <f>'data input'!$S$103</f>
        <v>82.705950022368498</v>
      </c>
      <c r="J52" s="381">
        <f>'data input'!$S$104</f>
        <v>80.555701939291737</v>
      </c>
      <c r="K52" s="381">
        <f>'data input'!$P$105</f>
        <v>70.189928057553956</v>
      </c>
      <c r="L52" s="382">
        <f>'data input'!$S$106</f>
        <v>82.096399868863884</v>
      </c>
    </row>
    <row r="53" spans="1:12" s="91" customFormat="1" ht="13.5" thickBot="1" x14ac:dyDescent="0.25">
      <c r="A53" s="550"/>
      <c r="B53" s="136"/>
      <c r="C53" s="385" t="s">
        <v>28</v>
      </c>
      <c r="D53" s="381">
        <f>'data input'!$S$171</f>
        <v>79.077698604753223</v>
      </c>
      <c r="E53" s="381">
        <f>'data input'!$S$172</f>
        <v>80.01818191317615</v>
      </c>
      <c r="F53" s="381">
        <f>'data input'!$S$173</f>
        <v>80.804290382600811</v>
      </c>
      <c r="G53" s="381">
        <f>'data input'!$S$174</f>
        <v>80.449625320038649</v>
      </c>
      <c r="H53" s="381">
        <f>'data input'!$S$175</f>
        <v>80.497712856007951</v>
      </c>
      <c r="I53" s="381">
        <f>'data input'!$S$176</f>
        <v>79.230087241398621</v>
      </c>
      <c r="J53" s="381">
        <f>'data input'!$S$177</f>
        <v>77.419648949855485</v>
      </c>
      <c r="K53" s="381">
        <f>'data input'!$S$178</f>
        <v>65.133628615612068</v>
      </c>
      <c r="L53" s="382">
        <f>'data input'!$S$179</f>
        <v>79.185863875162823</v>
      </c>
    </row>
    <row r="54" spans="1:12" s="91" customFormat="1" x14ac:dyDescent="0.2">
      <c r="A54" s="550"/>
      <c r="B54" s="135" t="s">
        <v>142</v>
      </c>
      <c r="C54" s="391" t="s">
        <v>133</v>
      </c>
      <c r="D54" s="381">
        <f>'data input'!$T$98</f>
        <v>80.861375899379723</v>
      </c>
      <c r="E54" s="381">
        <f>'data input'!$T$99</f>
        <v>82.652227835082726</v>
      </c>
      <c r="F54" s="381">
        <f>'data input'!$T$100</f>
        <v>83.279445727482681</v>
      </c>
      <c r="G54" s="381">
        <f>'data input'!$T$101</f>
        <v>84.000157378614958</v>
      </c>
      <c r="H54" s="381">
        <f>'data input'!$T$102</f>
        <v>83.299038201419378</v>
      </c>
      <c r="I54" s="381">
        <f>'data input'!$T$103</f>
        <v>79.204981426222517</v>
      </c>
      <c r="J54" s="381">
        <f>'data input'!$T$104</f>
        <v>74.413900336639344</v>
      </c>
      <c r="K54" s="381">
        <f>'data input'!$P$105</f>
        <v>70.189928057553956</v>
      </c>
      <c r="L54" s="382">
        <f>'data input'!$T$106</f>
        <v>82.182002211279055</v>
      </c>
    </row>
    <row r="55" spans="1:12" s="91" customFormat="1" x14ac:dyDescent="0.2">
      <c r="A55" s="550"/>
      <c r="B55" s="136"/>
      <c r="C55" s="385" t="s">
        <v>28</v>
      </c>
      <c r="D55" s="383">
        <f>'data input'!$T$171</f>
        <v>77.814983911573364</v>
      </c>
      <c r="E55" s="383">
        <f>'data input'!$T$172</f>
        <v>78.37823271276973</v>
      </c>
      <c r="F55" s="383">
        <f>'data input'!$T$173</f>
        <v>78.272161393758495</v>
      </c>
      <c r="G55" s="383">
        <f>'data input'!$T$174</f>
        <v>77.813116083638548</v>
      </c>
      <c r="H55" s="383">
        <f>'data input'!$T$175</f>
        <v>78.270108314591241</v>
      </c>
      <c r="I55" s="383">
        <f>'data input'!$T$176</f>
        <v>79.138811560630998</v>
      </c>
      <c r="J55" s="383">
        <f>'data input'!$T$177</f>
        <v>79.82471925954647</v>
      </c>
      <c r="K55" s="383">
        <f>'data input'!$T$178</f>
        <v>72.39996713499302</v>
      </c>
      <c r="L55" s="384">
        <f>'data input'!$T$179</f>
        <v>78.098597154936698</v>
      </c>
    </row>
    <row r="56" spans="1:12" s="91" customFormat="1" x14ac:dyDescent="0.2">
      <c r="B56" s="387"/>
      <c r="C56" s="387"/>
      <c r="D56" s="387"/>
      <c r="E56" s="387"/>
      <c r="F56" s="387"/>
      <c r="G56" s="387"/>
      <c r="H56" s="387"/>
      <c r="I56" s="387"/>
      <c r="J56" s="387"/>
      <c r="K56" s="387"/>
      <c r="L56" s="387"/>
    </row>
    <row r="57" spans="1:12" s="91" customFormat="1" x14ac:dyDescent="0.2">
      <c r="B57" s="139" t="s">
        <v>2</v>
      </c>
      <c r="C57" s="139"/>
      <c r="D57" s="388" t="s">
        <v>250</v>
      </c>
      <c r="E57" s="389"/>
      <c r="F57" s="389"/>
      <c r="G57" s="389"/>
      <c r="H57" s="481"/>
    </row>
    <row r="58" spans="1:12" s="91" customFormat="1" ht="35.25" customHeight="1" thickBot="1" x14ac:dyDescent="0.25">
      <c r="B58" s="139"/>
      <c r="C58" s="139"/>
      <c r="D58" s="101" t="s">
        <v>64</v>
      </c>
      <c r="E58" s="102" t="s">
        <v>65</v>
      </c>
      <c r="F58" s="102" t="s">
        <v>66</v>
      </c>
      <c r="G58" s="102" t="s">
        <v>67</v>
      </c>
    </row>
    <row r="59" spans="1:12" s="91" customFormat="1" x14ac:dyDescent="0.2">
      <c r="B59" s="135" t="s">
        <v>139</v>
      </c>
      <c r="C59" s="391" t="s">
        <v>133</v>
      </c>
      <c r="D59" s="381">
        <f>'data input'!$P$98</f>
        <v>70.963173652694607</v>
      </c>
      <c r="E59" s="381">
        <f>'data input'!$P$99</f>
        <v>74.906403024855877</v>
      </c>
      <c r="F59" s="381">
        <f>'data input'!$P$100</f>
        <v>77.016990968003583</v>
      </c>
      <c r="G59" s="381">
        <f>'data input'!$P$101</f>
        <v>79.840931677939949</v>
      </c>
    </row>
    <row r="60" spans="1:12" s="91" customFormat="1" ht="13.5" thickBot="1" x14ac:dyDescent="0.25">
      <c r="B60" s="136"/>
      <c r="C60" s="385" t="s">
        <v>28</v>
      </c>
      <c r="D60" s="381">
        <f>'data input'!$P$171</f>
        <v>72.255547266076235</v>
      </c>
      <c r="E60" s="381">
        <f>'data input'!$P$172</f>
        <v>74.306302648939408</v>
      </c>
      <c r="F60" s="381">
        <f>'data input'!$P$173</f>
        <v>75.076020331061628</v>
      </c>
      <c r="G60" s="381">
        <f>'data input'!$P$174</f>
        <v>75.089546152094982</v>
      </c>
    </row>
    <row r="61" spans="1:12" s="91" customFormat="1" x14ac:dyDescent="0.2">
      <c r="B61" s="135" t="s">
        <v>140</v>
      </c>
      <c r="C61" s="391" t="s">
        <v>133</v>
      </c>
      <c r="D61" s="381">
        <f>'data input'!$Q$98</f>
        <v>73.894059477260598</v>
      </c>
      <c r="E61" s="381">
        <f>'data input'!$Q$99</f>
        <v>78.035504119262455</v>
      </c>
      <c r="F61" s="381">
        <f>'data input'!$Q$100</f>
        <v>79.738155374159618</v>
      </c>
      <c r="G61" s="381">
        <f>'data input'!$Q$101</f>
        <v>81.448756859265586</v>
      </c>
    </row>
    <row r="62" spans="1:12" s="91" customFormat="1" ht="13.5" thickBot="1" x14ac:dyDescent="0.25">
      <c r="B62" s="136"/>
      <c r="C62" s="385" t="s">
        <v>28</v>
      </c>
      <c r="D62" s="381">
        <f>'data input'!$Q$171</f>
        <v>74.641080831296435</v>
      </c>
      <c r="E62" s="381">
        <f>'data input'!$Q$172</f>
        <v>75.662264674113217</v>
      </c>
      <c r="F62" s="381">
        <f>'data input'!$Q$173</f>
        <v>76.097333349185021</v>
      </c>
      <c r="G62" s="381">
        <f>'data input'!$Q$174</f>
        <v>75.304527047154394</v>
      </c>
    </row>
    <row r="63" spans="1:12" s="91" customFormat="1" x14ac:dyDescent="0.2">
      <c r="B63" s="135" t="s">
        <v>141</v>
      </c>
      <c r="C63" s="391" t="s">
        <v>133</v>
      </c>
      <c r="D63" s="381">
        <f>'data input'!$R$98</f>
        <v>74.152381475229092</v>
      </c>
      <c r="E63" s="381">
        <f>'data input'!$R$99</f>
        <v>78.259632086725404</v>
      </c>
      <c r="F63" s="381">
        <f>'data input'!$R$100</f>
        <v>80.176180630625907</v>
      </c>
      <c r="G63" s="381">
        <f>'data input'!$R$101</f>
        <v>82.600898056535115</v>
      </c>
    </row>
    <row r="64" spans="1:12" s="91" customFormat="1" ht="13.5" thickBot="1" x14ac:dyDescent="0.25">
      <c r="B64" s="136"/>
      <c r="C64" s="385" t="s">
        <v>28</v>
      </c>
      <c r="D64" s="381">
        <f>'data input'!$R$171</f>
        <v>79.385455798665703</v>
      </c>
      <c r="E64" s="381">
        <f>'data input'!$R$172</f>
        <v>79.932201085802163</v>
      </c>
      <c r="F64" s="381">
        <f>'data input'!$R$173</f>
        <v>79.797786070170318</v>
      </c>
      <c r="G64" s="381">
        <f>'data input'!$R$174</f>
        <v>79.597408005896554</v>
      </c>
    </row>
    <row r="65" spans="2:12" s="91" customFormat="1" x14ac:dyDescent="0.2">
      <c r="B65" s="135" t="s">
        <v>295</v>
      </c>
      <c r="C65" s="391" t="s">
        <v>133</v>
      </c>
      <c r="D65" s="381">
        <f>'data input'!$S$98</f>
        <v>74.913342277468999</v>
      </c>
      <c r="E65" s="381">
        <f>'data input'!$S$99</f>
        <v>80.094929165846224</v>
      </c>
      <c r="F65" s="381">
        <f>'data input'!$S$100</f>
        <v>82.030099787338457</v>
      </c>
      <c r="G65" s="381">
        <f>'data input'!$S$101</f>
        <v>83.980690294825749</v>
      </c>
    </row>
    <row r="66" spans="2:12" s="91" customFormat="1" ht="13.5" thickBot="1" x14ac:dyDescent="0.25">
      <c r="B66" s="136"/>
      <c r="C66" s="385" t="s">
        <v>28</v>
      </c>
      <c r="D66" s="381">
        <f>'data input'!$S$171</f>
        <v>79.077698604753223</v>
      </c>
      <c r="E66" s="381">
        <f>'data input'!$S$172</f>
        <v>80.01818191317615</v>
      </c>
      <c r="F66" s="381">
        <f>'data input'!$S$173</f>
        <v>80.804290382600811</v>
      </c>
      <c r="G66" s="381">
        <f>'data input'!$S$174</f>
        <v>80.449625320038649</v>
      </c>
    </row>
    <row r="67" spans="2:12" s="91" customFormat="1" x14ac:dyDescent="0.2">
      <c r="B67" s="135" t="s">
        <v>142</v>
      </c>
      <c r="C67" s="391" t="s">
        <v>133</v>
      </c>
      <c r="D67" s="381">
        <f>'data input'!$T$98</f>
        <v>80.861375899379723</v>
      </c>
      <c r="E67" s="381">
        <f>'data input'!$T$99</f>
        <v>82.652227835082726</v>
      </c>
      <c r="F67" s="381">
        <f>'data input'!$T$100</f>
        <v>83.279445727482681</v>
      </c>
      <c r="G67" s="381">
        <f>'data input'!$T$101</f>
        <v>84.000157378614958</v>
      </c>
    </row>
    <row r="68" spans="2:12" s="91" customFormat="1" x14ac:dyDescent="0.2">
      <c r="B68" s="136"/>
      <c r="C68" s="385" t="s">
        <v>28</v>
      </c>
      <c r="D68" s="383">
        <f>'data input'!$T$171</f>
        <v>77.814983911573364</v>
      </c>
      <c r="E68" s="383">
        <f>'data input'!$T$172</f>
        <v>78.37823271276973</v>
      </c>
      <c r="F68" s="383">
        <f>'data input'!$T$173</f>
        <v>78.272161393758495</v>
      </c>
      <c r="G68" s="383">
        <f>'data input'!$T$174</f>
        <v>77.813116083638548</v>
      </c>
    </row>
    <row r="69" spans="2:12" s="91" customFormat="1" x14ac:dyDescent="0.2">
      <c r="B69" s="387"/>
      <c r="C69" s="387"/>
      <c r="D69" s="387"/>
      <c r="E69" s="387"/>
      <c r="F69" s="387"/>
      <c r="G69" s="387"/>
      <c r="H69" s="387"/>
      <c r="I69" s="387"/>
      <c r="J69" s="387"/>
      <c r="K69" s="387"/>
      <c r="L69" s="387"/>
    </row>
    <row r="70" spans="2:12" s="91" customFormat="1" x14ac:dyDescent="0.2">
      <c r="B70" s="139" t="s">
        <v>2</v>
      </c>
      <c r="C70" s="139"/>
      <c r="D70" s="388" t="s">
        <v>242</v>
      </c>
      <c r="E70" s="389"/>
      <c r="F70" s="389"/>
      <c r="G70" s="389"/>
      <c r="H70" s="389"/>
      <c r="I70" s="387"/>
      <c r="J70" s="387"/>
      <c r="K70" s="387"/>
      <c r="L70" s="387"/>
    </row>
    <row r="71" spans="2:12" s="91" customFormat="1" ht="39" thickBot="1" x14ac:dyDescent="0.25">
      <c r="B71" s="139"/>
      <c r="C71" s="139"/>
      <c r="D71" s="102" t="s">
        <v>68</v>
      </c>
      <c r="E71" s="102" t="s">
        <v>69</v>
      </c>
      <c r="F71" s="102" t="s">
        <v>70</v>
      </c>
      <c r="G71" s="102" t="s">
        <v>24</v>
      </c>
      <c r="H71" s="491" t="s">
        <v>244</v>
      </c>
      <c r="I71" s="387"/>
      <c r="J71" s="387"/>
      <c r="K71" s="387"/>
      <c r="L71" s="387"/>
    </row>
    <row r="72" spans="2:12" s="91" customFormat="1" x14ac:dyDescent="0.2">
      <c r="B72" s="135" t="s">
        <v>139</v>
      </c>
      <c r="C72" s="391" t="s">
        <v>133</v>
      </c>
      <c r="D72" s="381">
        <f>'data input'!$P$102</f>
        <v>82.468776132286692</v>
      </c>
      <c r="E72" s="381">
        <f>'data input'!$P$103</f>
        <v>82.445991251575975</v>
      </c>
      <c r="F72" s="381">
        <f>'data input'!$P$104</f>
        <v>80.28024956530632</v>
      </c>
      <c r="G72" s="381">
        <f>'data input'!$P$105</f>
        <v>70.189928057553956</v>
      </c>
      <c r="H72" s="382">
        <f>'data input'!$P$106</f>
        <v>78.249624019217549</v>
      </c>
    </row>
    <row r="73" spans="2:12" s="91" customFormat="1" ht="13.5" thickBot="1" x14ac:dyDescent="0.25">
      <c r="B73" s="136"/>
      <c r="C73" s="385" t="s">
        <v>28</v>
      </c>
      <c r="D73" s="381">
        <f>'data input'!$P$175</f>
        <v>71.154954058515955</v>
      </c>
      <c r="E73" s="381">
        <f>'data input'!$P$176</f>
        <v>65.121844312616219</v>
      </c>
      <c r="F73" s="381">
        <f>'data input'!$P$177</f>
        <v>61.660751826008266</v>
      </c>
      <c r="G73" s="381">
        <f>'data input'!$P$178</f>
        <v>41.541521879653871</v>
      </c>
      <c r="H73" s="382">
        <f>'data input'!$P$179</f>
        <v>69.396622490493002</v>
      </c>
    </row>
    <row r="74" spans="2:12" s="91" customFormat="1" x14ac:dyDescent="0.2">
      <c r="B74" s="135" t="s">
        <v>140</v>
      </c>
      <c r="C74" s="391" t="s">
        <v>133</v>
      </c>
      <c r="D74" s="381">
        <f>'data input'!$Q$102</f>
        <v>81.60878986312791</v>
      </c>
      <c r="E74" s="381">
        <f>'data input'!$Q$103</f>
        <v>79.905977713235728</v>
      </c>
      <c r="F74" s="381">
        <f>'data input'!$Q$104</f>
        <v>76.441029338861597</v>
      </c>
      <c r="G74" s="381">
        <f>'data input'!$P$105</f>
        <v>70.189928057553956</v>
      </c>
      <c r="H74" s="382">
        <f>'data input'!$Q$106</f>
        <v>79.471265277510824</v>
      </c>
    </row>
    <row r="75" spans="2:12" s="91" customFormat="1" ht="13.5" thickBot="1" x14ac:dyDescent="0.25">
      <c r="B75" s="136"/>
      <c r="C75" s="385" t="s">
        <v>28</v>
      </c>
      <c r="D75" s="381">
        <f>'data input'!$Q$175</f>
        <v>74.392729766679068</v>
      </c>
      <c r="E75" s="381">
        <f>'data input'!$Q$176</f>
        <v>74.035785881638972</v>
      </c>
      <c r="F75" s="381">
        <f>'data input'!$Q$177</f>
        <v>73.498903231249471</v>
      </c>
      <c r="G75" s="381">
        <f>'data input'!$Q$178</f>
        <v>57.069985552515398</v>
      </c>
      <c r="H75" s="382">
        <f>'data input'!$Q$179</f>
        <v>73.645394698050453</v>
      </c>
    </row>
    <row r="76" spans="2:12" s="91" customFormat="1" x14ac:dyDescent="0.2">
      <c r="B76" s="135" t="s">
        <v>141</v>
      </c>
      <c r="C76" s="391" t="s">
        <v>133</v>
      </c>
      <c r="D76" s="381">
        <f>'data input'!$R$102</f>
        <v>83.097767780287285</v>
      </c>
      <c r="E76" s="381">
        <f>'data input'!$R$103</f>
        <v>81.423923835536868</v>
      </c>
      <c r="F76" s="381">
        <f>'data input'!$R$104</f>
        <v>79.094387755102034</v>
      </c>
      <c r="G76" s="381">
        <f>'data input'!$P$105</f>
        <v>70.189928057553956</v>
      </c>
      <c r="H76" s="382">
        <f>'data input'!$R$106</f>
        <v>80.683703389716683</v>
      </c>
    </row>
    <row r="77" spans="2:12" s="91" customFormat="1" ht="13.5" thickBot="1" x14ac:dyDescent="0.25">
      <c r="B77" s="136"/>
      <c r="C77" s="385" t="s">
        <v>28</v>
      </c>
      <c r="D77" s="381">
        <f>'data input'!$R$175</f>
        <v>80.230883310773322</v>
      </c>
      <c r="E77" s="381">
        <f>'data input'!$R$176</f>
        <v>80.560860465348995</v>
      </c>
      <c r="F77" s="381">
        <f>'data input'!$R$177</f>
        <v>80.203882895918909</v>
      </c>
      <c r="G77" s="381">
        <f>'data input'!$R$178</f>
        <v>72.752776492364646</v>
      </c>
      <c r="H77" s="382">
        <f>'data input'!$R$179</f>
        <v>79.705783878895261</v>
      </c>
    </row>
    <row r="78" spans="2:12" s="91" customFormat="1" x14ac:dyDescent="0.2">
      <c r="B78" s="135" t="s">
        <v>295</v>
      </c>
      <c r="C78" s="391" t="s">
        <v>133</v>
      </c>
      <c r="D78" s="381">
        <f>'data input'!$S$102</f>
        <v>84.619468793944094</v>
      </c>
      <c r="E78" s="381">
        <f>'data input'!$S$103</f>
        <v>82.705950022368498</v>
      </c>
      <c r="F78" s="381">
        <f>'data input'!$S$104</f>
        <v>80.555701939291737</v>
      </c>
      <c r="G78" s="381">
        <f>'data input'!$P$105</f>
        <v>70.189928057553956</v>
      </c>
      <c r="H78" s="382">
        <f>'data input'!$S$106</f>
        <v>82.096399868863884</v>
      </c>
    </row>
    <row r="79" spans="2:12" s="91" customFormat="1" ht="13.5" thickBot="1" x14ac:dyDescent="0.25">
      <c r="B79" s="136"/>
      <c r="C79" s="385" t="s">
        <v>28</v>
      </c>
      <c r="D79" s="381">
        <f>'data input'!$S$175</f>
        <v>80.497712856007951</v>
      </c>
      <c r="E79" s="381">
        <f>'data input'!$S$176</f>
        <v>79.230087241398621</v>
      </c>
      <c r="F79" s="381">
        <f>'data input'!$S$177</f>
        <v>77.419648949855485</v>
      </c>
      <c r="G79" s="381">
        <f>'data input'!$S$178</f>
        <v>65.133628615612068</v>
      </c>
      <c r="H79" s="382">
        <f>'data input'!$S$179</f>
        <v>79.185863875162823</v>
      </c>
    </row>
    <row r="80" spans="2:12" s="91" customFormat="1" x14ac:dyDescent="0.2">
      <c r="B80" s="135" t="s">
        <v>142</v>
      </c>
      <c r="C80" s="391" t="s">
        <v>133</v>
      </c>
      <c r="D80" s="381">
        <f>'data input'!$T$102</f>
        <v>83.299038201419378</v>
      </c>
      <c r="E80" s="381">
        <f>'data input'!$T$103</f>
        <v>79.204981426222517</v>
      </c>
      <c r="F80" s="381">
        <f>'data input'!$T$104</f>
        <v>74.413900336639344</v>
      </c>
      <c r="G80" s="381">
        <f>'data input'!$P$105</f>
        <v>70.189928057553956</v>
      </c>
      <c r="H80" s="382">
        <f>'data input'!$T$106</f>
        <v>82.182002211279055</v>
      </c>
    </row>
    <row r="81" spans="1:12" s="91" customFormat="1" x14ac:dyDescent="0.2">
      <c r="B81" s="136"/>
      <c r="C81" s="385" t="s">
        <v>28</v>
      </c>
      <c r="D81" s="383">
        <f>'data input'!$T$175</f>
        <v>78.270108314591241</v>
      </c>
      <c r="E81" s="383">
        <f>'data input'!$T$176</f>
        <v>79.138811560630998</v>
      </c>
      <c r="F81" s="383">
        <f>'data input'!$T$177</f>
        <v>79.82471925954647</v>
      </c>
      <c r="G81" s="383">
        <f>'data input'!$T$178</f>
        <v>72.39996713499302</v>
      </c>
      <c r="H81" s="384">
        <f>'data input'!$T$179</f>
        <v>78.098597154936698</v>
      </c>
    </row>
    <row r="82" spans="1:12" s="91" customFormat="1" x14ac:dyDescent="0.2">
      <c r="B82" s="387"/>
      <c r="C82" s="387"/>
      <c r="D82" s="387"/>
      <c r="E82" s="387"/>
      <c r="F82" s="387"/>
      <c r="G82" s="387"/>
      <c r="H82" s="387"/>
      <c r="I82" s="387"/>
      <c r="J82" s="387"/>
      <c r="K82" s="387"/>
      <c r="L82" s="387"/>
    </row>
    <row r="83" spans="1:12" s="91" customFormat="1" x14ac:dyDescent="0.2">
      <c r="A83" s="550" t="s">
        <v>243</v>
      </c>
      <c r="B83" s="140" t="s">
        <v>3</v>
      </c>
      <c r="C83" s="140"/>
      <c r="D83" s="388" t="s">
        <v>116</v>
      </c>
      <c r="E83" s="389"/>
      <c r="F83" s="389"/>
      <c r="G83" s="389"/>
      <c r="H83" s="389"/>
      <c r="I83" s="389"/>
      <c r="J83" s="389"/>
      <c r="K83" s="390"/>
      <c r="L83" s="388"/>
    </row>
    <row r="84" spans="1:12" s="91" customFormat="1" x14ac:dyDescent="0.2">
      <c r="A84" s="550"/>
      <c r="B84" s="140"/>
      <c r="C84" s="140"/>
      <c r="D84" s="98" t="s">
        <v>64</v>
      </c>
      <c r="E84" s="99" t="s">
        <v>65</v>
      </c>
      <c r="F84" s="99" t="s">
        <v>66</v>
      </c>
      <c r="G84" s="99" t="s">
        <v>67</v>
      </c>
      <c r="H84" s="99" t="s">
        <v>68</v>
      </c>
      <c r="I84" s="99" t="s">
        <v>69</v>
      </c>
      <c r="J84" s="99" t="s">
        <v>70</v>
      </c>
      <c r="K84" s="99" t="s">
        <v>24</v>
      </c>
      <c r="L84" s="100" t="s">
        <v>11</v>
      </c>
    </row>
    <row r="85" spans="1:12" s="91" customFormat="1" x14ac:dyDescent="0.2">
      <c r="A85" s="550"/>
      <c r="B85" s="135" t="s">
        <v>139</v>
      </c>
      <c r="C85" s="385" t="s">
        <v>58</v>
      </c>
      <c r="D85" s="381">
        <f>'data input'!$P$110</f>
        <v>68.210118415169447</v>
      </c>
      <c r="E85" s="381">
        <f>'data input'!$P$111</f>
        <v>69.5178205957519</v>
      </c>
      <c r="F85" s="381">
        <f>'data input'!$P$112</f>
        <v>69.807502372329921</v>
      </c>
      <c r="G85" s="381">
        <f>'data input'!$P$113</f>
        <v>70.635168005084765</v>
      </c>
      <c r="H85" s="381">
        <f>'data input'!$P$114</f>
        <v>72.188558003531526</v>
      </c>
      <c r="I85" s="381">
        <f>'data input'!$P$115</f>
        <v>73.217541056093836</v>
      </c>
      <c r="J85" s="381">
        <f>'data input'!$P$116</f>
        <v>73.655615921942569</v>
      </c>
      <c r="K85" s="381">
        <f>'data input'!$P$117</f>
        <v>66.087860352786521</v>
      </c>
      <c r="L85" s="382">
        <f>'data input'!$P$118</f>
        <v>70.770395042638825</v>
      </c>
    </row>
    <row r="86" spans="1:12" s="91" customFormat="1" x14ac:dyDescent="0.2">
      <c r="A86" s="550"/>
      <c r="B86" s="136"/>
      <c r="C86" s="385" t="s">
        <v>28</v>
      </c>
      <c r="D86" s="381">
        <f>'data input'!$P$183</f>
        <v>54.185639867400091</v>
      </c>
      <c r="E86" s="381">
        <f>'data input'!$P$184</f>
        <v>58.628605950762726</v>
      </c>
      <c r="F86" s="381">
        <f>'data input'!$P$185</f>
        <v>58.954574325436973</v>
      </c>
      <c r="G86" s="381">
        <f>'data input'!$P$186</f>
        <v>59.207737837447674</v>
      </c>
      <c r="H86" s="381">
        <f>'data input'!$P$187</f>
        <v>56.23539719626168</v>
      </c>
      <c r="I86" s="381">
        <f>'data input'!$P$188</f>
        <v>52.517124179117801</v>
      </c>
      <c r="J86" s="381">
        <f>'data input'!$P$189</f>
        <v>50.627297987594375</v>
      </c>
      <c r="K86" s="381">
        <f>'data input'!$P$190</f>
        <v>38.55259988299666</v>
      </c>
      <c r="L86" s="382">
        <f>'data input'!$P$191</f>
        <v>54.04809799884238</v>
      </c>
    </row>
    <row r="87" spans="1:12" s="91" customFormat="1" x14ac:dyDescent="0.2">
      <c r="A87" s="550"/>
      <c r="B87" s="135" t="s">
        <v>140</v>
      </c>
      <c r="C87" s="385" t="s">
        <v>58</v>
      </c>
      <c r="D87" s="381">
        <f>'data input'!$Q$110</f>
        <v>75.379307691321131</v>
      </c>
      <c r="E87" s="381">
        <f>'data input'!$Q$111</f>
        <v>77.124025399887458</v>
      </c>
      <c r="F87" s="381">
        <f>'data input'!$Q$112</f>
        <v>77.922925417052284</v>
      </c>
      <c r="G87" s="381">
        <f>'data input'!$Q$113</f>
        <v>78.558936691150748</v>
      </c>
      <c r="H87" s="381">
        <f>'data input'!$Q$114</f>
        <v>79.207481637961493</v>
      </c>
      <c r="I87" s="381">
        <f>'data input'!$Q$115</f>
        <v>79.654080289568938</v>
      </c>
      <c r="J87" s="381">
        <f>'data input'!$Q$116</f>
        <v>80.063544420460332</v>
      </c>
      <c r="K87" s="381">
        <f>'data input'!$P$117</f>
        <v>66.087860352786521</v>
      </c>
      <c r="L87" s="382">
        <f>'data input'!$Q$118</f>
        <v>78.084984197722193</v>
      </c>
    </row>
    <row r="88" spans="1:12" s="91" customFormat="1" x14ac:dyDescent="0.2">
      <c r="A88" s="550"/>
      <c r="B88" s="136"/>
      <c r="C88" s="385" t="s">
        <v>28</v>
      </c>
      <c r="D88" s="381">
        <f>'data input'!$Q$183</f>
        <v>76.118056978889115</v>
      </c>
      <c r="E88" s="381">
        <f>'data input'!$Q$184</f>
        <v>79.891208984032289</v>
      </c>
      <c r="F88" s="381">
        <f>'data input'!$Q$185</f>
        <v>79.801103793958461</v>
      </c>
      <c r="G88" s="381">
        <f>'data input'!$Q$186</f>
        <v>74.64784094725681</v>
      </c>
      <c r="H88" s="381">
        <f>'data input'!$Q$187</f>
        <v>60.161920577119233</v>
      </c>
      <c r="I88" s="381">
        <f>'data input'!$Q$188</f>
        <v>49.398271860188423</v>
      </c>
      <c r="J88" s="381">
        <f>'data input'!$Q$189</f>
        <v>44.593316215224817</v>
      </c>
      <c r="K88" s="381">
        <f>'data input'!$Q$190</f>
        <v>20.175438596491226</v>
      </c>
      <c r="L88" s="382">
        <f>'data input'!$Q$191</f>
        <v>60.176875809106512</v>
      </c>
    </row>
    <row r="89" spans="1:12" s="91" customFormat="1" x14ac:dyDescent="0.2">
      <c r="A89" s="550"/>
      <c r="B89" s="135" t="s">
        <v>141</v>
      </c>
      <c r="C89" s="385" t="s">
        <v>58</v>
      </c>
      <c r="D89" s="381">
        <f>'data input'!$R$110</f>
        <v>76.385988746048113</v>
      </c>
      <c r="E89" s="381">
        <f>'data input'!$R$111</f>
        <v>80.960539979231569</v>
      </c>
      <c r="F89" s="381">
        <f>'data input'!$R$112</f>
        <v>82.704453441295541</v>
      </c>
      <c r="G89" s="381">
        <f>'data input'!$R$113</f>
        <v>83.963841987894241</v>
      </c>
      <c r="H89" s="381">
        <f>'data input'!$R$114</f>
        <v>84.238008383423718</v>
      </c>
      <c r="I89" s="381">
        <f>'data input'!$R$115</f>
        <v>84.173695364615185</v>
      </c>
      <c r="J89" s="381">
        <f>'data input'!$R$116</f>
        <v>83.865955003040341</v>
      </c>
      <c r="K89" s="381">
        <f>'data input'!$P$117</f>
        <v>66.087860352786521</v>
      </c>
      <c r="L89" s="382">
        <f>'data input'!$R$118</f>
        <v>82.197143307962222</v>
      </c>
    </row>
    <row r="90" spans="1:12" s="91" customFormat="1" x14ac:dyDescent="0.2">
      <c r="A90" s="550"/>
      <c r="B90" s="136"/>
      <c r="C90" s="385" t="s">
        <v>28</v>
      </c>
      <c r="D90" s="381">
        <f>'data input'!$R$183</f>
        <v>64.148692498568423</v>
      </c>
      <c r="E90" s="381">
        <f>'data input'!$R$184</f>
        <v>63.33088718087366</v>
      </c>
      <c r="F90" s="381">
        <f>'data input'!$R$185</f>
        <v>63.468115067390862</v>
      </c>
      <c r="G90" s="381">
        <f>'data input'!$R$186</f>
        <v>61.139799022994779</v>
      </c>
      <c r="H90" s="381">
        <f>'data input'!$R$187</f>
        <v>56.076532947344525</v>
      </c>
      <c r="I90" s="381">
        <f>'data input'!$R$188</f>
        <v>52.15205462368273</v>
      </c>
      <c r="J90" s="381">
        <f>'data input'!$R$189</f>
        <v>53.377969073808387</v>
      </c>
      <c r="K90" s="381">
        <f>'data input'!$R$190</f>
        <v>44.885635467124267</v>
      </c>
      <c r="L90" s="382">
        <f>'data input'!$R$191</f>
        <v>56.633807515367174</v>
      </c>
    </row>
    <row r="91" spans="1:12" s="91" customFormat="1" x14ac:dyDescent="0.2">
      <c r="A91" s="550"/>
      <c r="B91" s="135" t="s">
        <v>295</v>
      </c>
      <c r="C91" s="385" t="s">
        <v>58</v>
      </c>
      <c r="D91" s="381">
        <f>'data input'!$S$110</f>
        <v>73.871041499942834</v>
      </c>
      <c r="E91" s="381">
        <f>'data input'!$S$111</f>
        <v>80.913844834976416</v>
      </c>
      <c r="F91" s="381">
        <f>'data input'!$S$112</f>
        <v>83.508974266560941</v>
      </c>
      <c r="G91" s="381">
        <f>'data input'!$S$113</f>
        <v>86.122075751181285</v>
      </c>
      <c r="H91" s="381">
        <f>'data input'!$S$114</f>
        <v>86.613992632500313</v>
      </c>
      <c r="I91" s="381">
        <f>'data input'!$S$115</f>
        <v>84.027977848202568</v>
      </c>
      <c r="J91" s="381">
        <f>'data input'!$S$116</f>
        <v>82.319784058431239</v>
      </c>
      <c r="K91" s="381">
        <f>'data input'!$P$117</f>
        <v>66.087860352786521</v>
      </c>
      <c r="L91" s="382">
        <f>'data input'!$S$118</f>
        <v>83.068507327983681</v>
      </c>
    </row>
    <row r="92" spans="1:12" s="91" customFormat="1" x14ac:dyDescent="0.2">
      <c r="A92" s="550"/>
      <c r="B92" s="136"/>
      <c r="C92" s="385" t="s">
        <v>28</v>
      </c>
      <c r="D92" s="381">
        <f>'data input'!$S$183</f>
        <v>69.337383709891782</v>
      </c>
      <c r="E92" s="381">
        <f>'data input'!$S$184</f>
        <v>68.072795860627537</v>
      </c>
      <c r="F92" s="381">
        <f>'data input'!$S$185</f>
        <v>68.399293569880399</v>
      </c>
      <c r="G92" s="381">
        <f>'data input'!$S$186</f>
        <v>65.597577616861059</v>
      </c>
      <c r="H92" s="381">
        <f>'data input'!$S$187</f>
        <v>65.490500054079391</v>
      </c>
      <c r="I92" s="381">
        <f>'data input'!$S$188</f>
        <v>64.550310402420195</v>
      </c>
      <c r="J92" s="381">
        <f>'data input'!$S$189</f>
        <v>64.43416831615589</v>
      </c>
      <c r="K92" s="381">
        <f>'data input'!$S$190</f>
        <v>48.012526608809566</v>
      </c>
      <c r="L92" s="382">
        <f>'data input'!$S$191</f>
        <v>64.910986219816337</v>
      </c>
    </row>
    <row r="93" spans="1:12" s="91" customFormat="1" x14ac:dyDescent="0.2">
      <c r="A93" s="550"/>
      <c r="B93" s="135" t="s">
        <v>142</v>
      </c>
      <c r="C93" s="385" t="s">
        <v>58</v>
      </c>
      <c r="D93" s="381">
        <f>'data input'!$T$110</f>
        <v>63.049171500599655</v>
      </c>
      <c r="E93" s="381">
        <f>'data input'!$T$111</f>
        <v>72.782963827304542</v>
      </c>
      <c r="F93" s="381">
        <f>'data input'!$T$112</f>
        <v>76.054042843175012</v>
      </c>
      <c r="G93" s="381">
        <f>'data input'!$T$113</f>
        <v>80.009387712527385</v>
      </c>
      <c r="H93" s="381">
        <f>'data input'!$T$114</f>
        <v>80.201954829823592</v>
      </c>
      <c r="I93" s="381">
        <f>'data input'!$T$115</f>
        <v>74.464704732107933</v>
      </c>
      <c r="J93" s="381">
        <f>'data input'!$T$116</f>
        <v>70.322229611268966</v>
      </c>
      <c r="K93" s="381">
        <f>'data input'!$P$117</f>
        <v>66.087860352786521</v>
      </c>
      <c r="L93" s="382">
        <f>'data input'!$T$118</f>
        <v>74.14081082971876</v>
      </c>
    </row>
    <row r="94" spans="1:12" s="91" customFormat="1" x14ac:dyDescent="0.2">
      <c r="A94" s="550"/>
      <c r="B94" s="137"/>
      <c r="C94" s="386" t="s">
        <v>28</v>
      </c>
      <c r="D94" s="383">
        <f>'data input'!$T$183</f>
        <v>68.801029244396062</v>
      </c>
      <c r="E94" s="383">
        <f>'data input'!$T$184</f>
        <v>68.639647520005184</v>
      </c>
      <c r="F94" s="383">
        <f>'data input'!$T$185</f>
        <v>66.645276864254967</v>
      </c>
      <c r="G94" s="383">
        <f>'data input'!$T$186</f>
        <v>61.690211647031525</v>
      </c>
      <c r="H94" s="383">
        <f>'data input'!$T$187</f>
        <v>51.664268426933404</v>
      </c>
      <c r="I94" s="383">
        <f>'data input'!$T$188</f>
        <v>44.359512546599419</v>
      </c>
      <c r="J94" s="383">
        <f>'data input'!$T$189</f>
        <v>40.232691755242747</v>
      </c>
      <c r="K94" s="383">
        <f>'data input'!$T$190</f>
        <v>38.118859105217972</v>
      </c>
      <c r="L94" s="384">
        <f>'data input'!$T$191</f>
        <v>52.974796380720292</v>
      </c>
    </row>
    <row r="95" spans="1:12" s="91" customFormat="1" x14ac:dyDescent="0.2">
      <c r="B95" s="477"/>
      <c r="C95" s="478"/>
      <c r="D95" s="479"/>
      <c r="E95" s="479"/>
      <c r="F95" s="479"/>
      <c r="G95" s="479"/>
      <c r="H95" s="479"/>
      <c r="I95" s="479"/>
      <c r="J95" s="479"/>
      <c r="K95" s="479"/>
      <c r="L95" s="480"/>
    </row>
    <row r="96" spans="1:12" s="91" customFormat="1" x14ac:dyDescent="0.2">
      <c r="B96" s="140" t="s">
        <v>3</v>
      </c>
      <c r="C96" s="140"/>
      <c r="D96" s="388" t="s">
        <v>250</v>
      </c>
      <c r="E96" s="389"/>
      <c r="F96" s="389"/>
      <c r="G96" s="389"/>
      <c r="H96" s="481"/>
    </row>
    <row r="97" spans="2:12" s="91" customFormat="1" ht="30.75" customHeight="1" x14ac:dyDescent="0.2">
      <c r="B97" s="140"/>
      <c r="C97" s="140"/>
      <c r="D97" s="98" t="s">
        <v>64</v>
      </c>
      <c r="E97" s="99" t="s">
        <v>65</v>
      </c>
      <c r="F97" s="99" t="s">
        <v>66</v>
      </c>
      <c r="G97" s="99" t="s">
        <v>67</v>
      </c>
    </row>
    <row r="98" spans="2:12" s="91" customFormat="1" x14ac:dyDescent="0.2">
      <c r="B98" s="135" t="s">
        <v>139</v>
      </c>
      <c r="C98" s="385" t="s">
        <v>58</v>
      </c>
      <c r="D98" s="381">
        <f>'data input'!$P$110</f>
        <v>68.210118415169447</v>
      </c>
      <c r="E98" s="381">
        <f>'data input'!$P$111</f>
        <v>69.5178205957519</v>
      </c>
      <c r="F98" s="381">
        <f>'data input'!$P$112</f>
        <v>69.807502372329921</v>
      </c>
      <c r="G98" s="381">
        <f>'data input'!$P$113</f>
        <v>70.635168005084765</v>
      </c>
    </row>
    <row r="99" spans="2:12" s="91" customFormat="1" x14ac:dyDescent="0.2">
      <c r="B99" s="136"/>
      <c r="C99" s="385" t="s">
        <v>28</v>
      </c>
      <c r="D99" s="381">
        <f>'data input'!$P$183</f>
        <v>54.185639867400091</v>
      </c>
      <c r="E99" s="381">
        <f>'data input'!$P$184</f>
        <v>58.628605950762726</v>
      </c>
      <c r="F99" s="381">
        <f>'data input'!$P$185</f>
        <v>58.954574325436973</v>
      </c>
      <c r="G99" s="381">
        <f>'data input'!$P$186</f>
        <v>59.207737837447674</v>
      </c>
    </row>
    <row r="100" spans="2:12" s="91" customFormat="1" x14ac:dyDescent="0.2">
      <c r="B100" s="135" t="s">
        <v>140</v>
      </c>
      <c r="C100" s="385" t="s">
        <v>58</v>
      </c>
      <c r="D100" s="381">
        <f>'data input'!$Q$110</f>
        <v>75.379307691321131</v>
      </c>
      <c r="E100" s="381">
        <f>'data input'!$Q$111</f>
        <v>77.124025399887458</v>
      </c>
      <c r="F100" s="381">
        <f>'data input'!$Q$112</f>
        <v>77.922925417052284</v>
      </c>
      <c r="G100" s="381">
        <f>'data input'!$Q$113</f>
        <v>78.558936691150748</v>
      </c>
    </row>
    <row r="101" spans="2:12" s="91" customFormat="1" x14ac:dyDescent="0.2">
      <c r="B101" s="136"/>
      <c r="C101" s="385" t="s">
        <v>28</v>
      </c>
      <c r="D101" s="381">
        <f>'data input'!$Q$183</f>
        <v>76.118056978889115</v>
      </c>
      <c r="E101" s="381">
        <f>'data input'!$Q$184</f>
        <v>79.891208984032289</v>
      </c>
      <c r="F101" s="381">
        <f>'data input'!$Q$185</f>
        <v>79.801103793958461</v>
      </c>
      <c r="G101" s="381">
        <f>'data input'!$Q$186</f>
        <v>74.64784094725681</v>
      </c>
    </row>
    <row r="102" spans="2:12" s="91" customFormat="1" x14ac:dyDescent="0.2">
      <c r="B102" s="135" t="s">
        <v>141</v>
      </c>
      <c r="C102" s="385" t="s">
        <v>58</v>
      </c>
      <c r="D102" s="381">
        <f>'data input'!$R$110</f>
        <v>76.385988746048113</v>
      </c>
      <c r="E102" s="381">
        <f>'data input'!$R$111</f>
        <v>80.960539979231569</v>
      </c>
      <c r="F102" s="381">
        <f>'data input'!$R$112</f>
        <v>82.704453441295541</v>
      </c>
      <c r="G102" s="381">
        <f>'data input'!$R$113</f>
        <v>83.963841987894241</v>
      </c>
    </row>
    <row r="103" spans="2:12" s="91" customFormat="1" x14ac:dyDescent="0.2">
      <c r="B103" s="136"/>
      <c r="C103" s="385" t="s">
        <v>28</v>
      </c>
      <c r="D103" s="381">
        <f>'data input'!$R$183</f>
        <v>64.148692498568423</v>
      </c>
      <c r="E103" s="381">
        <f>'data input'!$R$184</f>
        <v>63.33088718087366</v>
      </c>
      <c r="F103" s="381">
        <f>'data input'!$R$185</f>
        <v>63.468115067390862</v>
      </c>
      <c r="G103" s="381">
        <f>'data input'!$R$186</f>
        <v>61.139799022994779</v>
      </c>
    </row>
    <row r="104" spans="2:12" s="91" customFormat="1" x14ac:dyDescent="0.2">
      <c r="B104" s="135" t="s">
        <v>295</v>
      </c>
      <c r="C104" s="385" t="s">
        <v>58</v>
      </c>
      <c r="D104" s="381">
        <f>'data input'!$S$110</f>
        <v>73.871041499942834</v>
      </c>
      <c r="E104" s="381">
        <f>'data input'!$S$111</f>
        <v>80.913844834976416</v>
      </c>
      <c r="F104" s="381">
        <f>'data input'!$S$112</f>
        <v>83.508974266560941</v>
      </c>
      <c r="G104" s="381">
        <f>'data input'!$S$113</f>
        <v>86.122075751181285</v>
      </c>
    </row>
    <row r="105" spans="2:12" s="91" customFormat="1" x14ac:dyDescent="0.2">
      <c r="B105" s="136"/>
      <c r="C105" s="385" t="s">
        <v>28</v>
      </c>
      <c r="D105" s="381">
        <f>'data input'!$S$183</f>
        <v>69.337383709891782</v>
      </c>
      <c r="E105" s="381">
        <f>'data input'!$S$184</f>
        <v>68.072795860627537</v>
      </c>
      <c r="F105" s="381">
        <f>'data input'!$S$185</f>
        <v>68.399293569880399</v>
      </c>
      <c r="G105" s="381">
        <f>'data input'!$S$186</f>
        <v>65.597577616861059</v>
      </c>
    </row>
    <row r="106" spans="2:12" s="91" customFormat="1" x14ac:dyDescent="0.2">
      <c r="B106" s="135" t="s">
        <v>142</v>
      </c>
      <c r="C106" s="385" t="s">
        <v>58</v>
      </c>
      <c r="D106" s="381">
        <f>'data input'!$T$110</f>
        <v>63.049171500599655</v>
      </c>
      <c r="E106" s="381">
        <f>'data input'!$T$111</f>
        <v>72.782963827304542</v>
      </c>
      <c r="F106" s="381">
        <f>'data input'!$T$112</f>
        <v>76.054042843175012</v>
      </c>
      <c r="G106" s="381">
        <f>'data input'!$T$113</f>
        <v>80.009387712527385</v>
      </c>
    </row>
    <row r="107" spans="2:12" s="91" customFormat="1" x14ac:dyDescent="0.2">
      <c r="B107" s="137"/>
      <c r="C107" s="386" t="s">
        <v>28</v>
      </c>
      <c r="D107" s="383">
        <f>'data input'!$T$183</f>
        <v>68.801029244396062</v>
      </c>
      <c r="E107" s="383">
        <f>'data input'!$T$184</f>
        <v>68.639647520005184</v>
      </c>
      <c r="F107" s="383">
        <f>'data input'!$T$185</f>
        <v>66.645276864254967</v>
      </c>
      <c r="G107" s="383">
        <f>'data input'!$T$186</f>
        <v>61.690211647031525</v>
      </c>
    </row>
    <row r="108" spans="2:12" s="91" customFormat="1" x14ac:dyDescent="0.2">
      <c r="B108" s="477"/>
      <c r="C108" s="478"/>
      <c r="D108" s="479"/>
      <c r="E108" s="479"/>
      <c r="F108" s="479"/>
      <c r="G108" s="479"/>
      <c r="H108" s="479"/>
      <c r="I108" s="479"/>
      <c r="J108" s="479"/>
      <c r="K108" s="479"/>
      <c r="L108" s="480"/>
    </row>
    <row r="109" spans="2:12" s="91" customFormat="1" x14ac:dyDescent="0.2">
      <c r="B109" s="140" t="s">
        <v>3</v>
      </c>
      <c r="C109" s="140"/>
      <c r="D109" s="388" t="s">
        <v>242</v>
      </c>
      <c r="E109" s="389"/>
      <c r="F109" s="389"/>
      <c r="G109" s="389"/>
      <c r="H109" s="389"/>
    </row>
    <row r="110" spans="2:12" s="91" customFormat="1" ht="38.25" x14ac:dyDescent="0.2">
      <c r="B110" s="140"/>
      <c r="C110" s="140"/>
      <c r="D110" s="99" t="s">
        <v>68</v>
      </c>
      <c r="E110" s="99" t="s">
        <v>69</v>
      </c>
      <c r="F110" s="99" t="s">
        <v>70</v>
      </c>
      <c r="G110" s="99" t="s">
        <v>24</v>
      </c>
      <c r="H110" s="491" t="s">
        <v>244</v>
      </c>
    </row>
    <row r="111" spans="2:12" s="91" customFormat="1" x14ac:dyDescent="0.2">
      <c r="B111" s="135" t="s">
        <v>139</v>
      </c>
      <c r="C111" s="385" t="s">
        <v>58</v>
      </c>
      <c r="D111" s="381">
        <f>'data input'!$P$114</f>
        <v>72.188558003531526</v>
      </c>
      <c r="E111" s="381">
        <f>'data input'!$P$115</f>
        <v>73.217541056093836</v>
      </c>
      <c r="F111" s="381">
        <f>'data input'!$P$116</f>
        <v>73.655615921942569</v>
      </c>
      <c r="G111" s="381">
        <f>'data input'!$P$117</f>
        <v>66.087860352786521</v>
      </c>
      <c r="H111" s="382">
        <f>'data input'!$P$118</f>
        <v>70.770395042638825</v>
      </c>
    </row>
    <row r="112" spans="2:12" s="91" customFormat="1" x14ac:dyDescent="0.2">
      <c r="B112" s="136"/>
      <c r="C112" s="385" t="s">
        <v>28</v>
      </c>
      <c r="D112" s="381">
        <f>'data input'!$P$187</f>
        <v>56.23539719626168</v>
      </c>
      <c r="E112" s="381">
        <f>'data input'!$P$188</f>
        <v>52.517124179117801</v>
      </c>
      <c r="F112" s="381">
        <f>'data input'!$P$189</f>
        <v>50.627297987594375</v>
      </c>
      <c r="G112" s="381">
        <f>'data input'!$P$190</f>
        <v>38.55259988299666</v>
      </c>
      <c r="H112" s="382">
        <f>'data input'!$P$191</f>
        <v>54.04809799884238</v>
      </c>
    </row>
    <row r="113" spans="1:12" s="91" customFormat="1" x14ac:dyDescent="0.2">
      <c r="B113" s="135" t="s">
        <v>140</v>
      </c>
      <c r="C113" s="385" t="s">
        <v>58</v>
      </c>
      <c r="D113" s="381">
        <f>'data input'!$Q$114</f>
        <v>79.207481637961493</v>
      </c>
      <c r="E113" s="381">
        <f>'data input'!$Q$115</f>
        <v>79.654080289568938</v>
      </c>
      <c r="F113" s="381">
        <f>'data input'!$Q$116</f>
        <v>80.063544420460332</v>
      </c>
      <c r="G113" s="381">
        <f>'data input'!$P$117</f>
        <v>66.087860352786521</v>
      </c>
      <c r="H113" s="382">
        <f>'data input'!$Q$118</f>
        <v>78.084984197722193</v>
      </c>
    </row>
    <row r="114" spans="1:12" s="91" customFormat="1" x14ac:dyDescent="0.2">
      <c r="B114" s="136"/>
      <c r="C114" s="385" t="s">
        <v>28</v>
      </c>
      <c r="D114" s="381">
        <f>'data input'!$Q$187</f>
        <v>60.161920577119233</v>
      </c>
      <c r="E114" s="381">
        <f>'data input'!$Q$188</f>
        <v>49.398271860188423</v>
      </c>
      <c r="F114" s="381">
        <f>'data input'!$Q$189</f>
        <v>44.593316215224817</v>
      </c>
      <c r="G114" s="381">
        <f>'data input'!$Q$190</f>
        <v>20.175438596491226</v>
      </c>
      <c r="H114" s="382">
        <f>'data input'!$Q$191</f>
        <v>60.176875809106512</v>
      </c>
    </row>
    <row r="115" spans="1:12" s="91" customFormat="1" x14ac:dyDescent="0.2">
      <c r="B115" s="135" t="s">
        <v>141</v>
      </c>
      <c r="C115" s="385" t="s">
        <v>58</v>
      </c>
      <c r="D115" s="381">
        <f>'data input'!$R$114</f>
        <v>84.238008383423718</v>
      </c>
      <c r="E115" s="381">
        <f>'data input'!$R$115</f>
        <v>84.173695364615185</v>
      </c>
      <c r="F115" s="381">
        <f>'data input'!$R$116</f>
        <v>83.865955003040341</v>
      </c>
      <c r="G115" s="381">
        <f>'data input'!$P$117</f>
        <v>66.087860352786521</v>
      </c>
      <c r="H115" s="382">
        <f>'data input'!$R$118</f>
        <v>82.197143307962222</v>
      </c>
    </row>
    <row r="116" spans="1:12" s="91" customFormat="1" x14ac:dyDescent="0.2">
      <c r="B116" s="136"/>
      <c r="C116" s="385" t="s">
        <v>28</v>
      </c>
      <c r="D116" s="381">
        <f>'data input'!$R$187</f>
        <v>56.076532947344525</v>
      </c>
      <c r="E116" s="381">
        <f>'data input'!$R$188</f>
        <v>52.15205462368273</v>
      </c>
      <c r="F116" s="381">
        <f>'data input'!$R$189</f>
        <v>53.377969073808387</v>
      </c>
      <c r="G116" s="381">
        <f>'data input'!$R$190</f>
        <v>44.885635467124267</v>
      </c>
      <c r="H116" s="382">
        <f>'data input'!$R$191</f>
        <v>56.633807515367174</v>
      </c>
    </row>
    <row r="117" spans="1:12" s="91" customFormat="1" x14ac:dyDescent="0.2">
      <c r="B117" s="135" t="s">
        <v>295</v>
      </c>
      <c r="C117" s="385" t="s">
        <v>58</v>
      </c>
      <c r="D117" s="381">
        <f>'data input'!$S$114</f>
        <v>86.613992632500313</v>
      </c>
      <c r="E117" s="381">
        <f>'data input'!$S$115</f>
        <v>84.027977848202568</v>
      </c>
      <c r="F117" s="381">
        <f>'data input'!$S$116</f>
        <v>82.319784058431239</v>
      </c>
      <c r="G117" s="381">
        <f>'data input'!$P$117</f>
        <v>66.087860352786521</v>
      </c>
      <c r="H117" s="382">
        <f>'data input'!$S$118</f>
        <v>83.068507327983681</v>
      </c>
    </row>
    <row r="118" spans="1:12" s="91" customFormat="1" x14ac:dyDescent="0.2">
      <c r="B118" s="136"/>
      <c r="C118" s="385" t="s">
        <v>28</v>
      </c>
      <c r="D118" s="381">
        <f>'data input'!$S$187</f>
        <v>65.490500054079391</v>
      </c>
      <c r="E118" s="381">
        <f>'data input'!$S$188</f>
        <v>64.550310402420195</v>
      </c>
      <c r="F118" s="381">
        <f>'data input'!$S$189</f>
        <v>64.43416831615589</v>
      </c>
      <c r="G118" s="381">
        <f>'data input'!$S$190</f>
        <v>48.012526608809566</v>
      </c>
      <c r="H118" s="382">
        <f>'data input'!$S$191</f>
        <v>64.910986219816337</v>
      </c>
    </row>
    <row r="119" spans="1:12" s="91" customFormat="1" x14ac:dyDescent="0.2">
      <c r="B119" s="135" t="s">
        <v>142</v>
      </c>
      <c r="C119" s="385" t="s">
        <v>58</v>
      </c>
      <c r="D119" s="381">
        <f>'data input'!$T$114</f>
        <v>80.201954829823592</v>
      </c>
      <c r="E119" s="381">
        <f>'data input'!$T$115</f>
        <v>74.464704732107933</v>
      </c>
      <c r="F119" s="381">
        <f>'data input'!$T$116</f>
        <v>70.322229611268966</v>
      </c>
      <c r="G119" s="381">
        <f>'data input'!$P$117</f>
        <v>66.087860352786521</v>
      </c>
      <c r="H119" s="382">
        <f>'data input'!$T$118</f>
        <v>74.14081082971876</v>
      </c>
    </row>
    <row r="120" spans="1:12" s="91" customFormat="1" x14ac:dyDescent="0.2">
      <c r="B120" s="137"/>
      <c r="C120" s="386" t="s">
        <v>28</v>
      </c>
      <c r="D120" s="383">
        <f>'data input'!$T$187</f>
        <v>51.664268426933404</v>
      </c>
      <c r="E120" s="383">
        <f>'data input'!$T$188</f>
        <v>44.359512546599419</v>
      </c>
      <c r="F120" s="383">
        <f>'data input'!$T$189</f>
        <v>40.232691755242747</v>
      </c>
      <c r="G120" s="383">
        <f>'data input'!$T$190</f>
        <v>38.118859105217972</v>
      </c>
      <c r="H120" s="384">
        <f>'data input'!$T$191</f>
        <v>52.974796380720292</v>
      </c>
    </row>
    <row r="121" spans="1:12" s="91" customFormat="1" x14ac:dyDescent="0.2">
      <c r="B121" s="80"/>
      <c r="C121" s="80"/>
      <c r="D121" s="80"/>
      <c r="E121" s="80"/>
      <c r="F121" s="80"/>
      <c r="G121" s="80"/>
      <c r="H121" s="80"/>
      <c r="I121" s="80"/>
      <c r="J121" s="80"/>
      <c r="K121" s="80"/>
      <c r="L121" s="80"/>
    </row>
    <row r="122" spans="1:12" s="91" customFormat="1" x14ac:dyDescent="0.2">
      <c r="A122" s="550" t="s">
        <v>243</v>
      </c>
      <c r="B122" s="141" t="s">
        <v>4</v>
      </c>
      <c r="C122" s="141"/>
      <c r="D122" s="388" t="s">
        <v>116</v>
      </c>
      <c r="E122" s="389"/>
      <c r="F122" s="389"/>
      <c r="G122" s="389"/>
      <c r="H122" s="389"/>
      <c r="I122" s="389"/>
      <c r="J122" s="389"/>
      <c r="K122" s="390"/>
      <c r="L122" s="388"/>
    </row>
    <row r="123" spans="1:12" s="91" customFormat="1" x14ac:dyDescent="0.2">
      <c r="A123" s="550"/>
      <c r="B123" s="141"/>
      <c r="C123" s="141"/>
      <c r="D123" s="98" t="s">
        <v>64</v>
      </c>
      <c r="E123" s="99" t="s">
        <v>65</v>
      </c>
      <c r="F123" s="99" t="s">
        <v>66</v>
      </c>
      <c r="G123" s="99" t="s">
        <v>67</v>
      </c>
      <c r="H123" s="99" t="s">
        <v>68</v>
      </c>
      <c r="I123" s="99" t="s">
        <v>69</v>
      </c>
      <c r="J123" s="99" t="s">
        <v>70</v>
      </c>
      <c r="K123" s="99" t="s">
        <v>24</v>
      </c>
      <c r="L123" s="100" t="s">
        <v>11</v>
      </c>
    </row>
    <row r="124" spans="1:12" s="91" customFormat="1" ht="24.75" customHeight="1" x14ac:dyDescent="0.2">
      <c r="A124" s="550"/>
      <c r="B124" s="135" t="s">
        <v>139</v>
      </c>
      <c r="C124" s="392" t="str">
        <f>'data input'!$C$28&amp;" (%)"</f>
        <v>GB Public Forest Estate (%)</v>
      </c>
      <c r="D124" s="381">
        <f>'data input'!$P$122</f>
        <v>69.087291671754897</v>
      </c>
      <c r="E124" s="381">
        <f>'data input'!$P$123</f>
        <v>72.333609895761825</v>
      </c>
      <c r="F124" s="381">
        <f>'data input'!$P$124</f>
        <v>73.509931367416968</v>
      </c>
      <c r="G124" s="381">
        <f>'data input'!$P$125</f>
        <v>74.550361796306632</v>
      </c>
      <c r="H124" s="381">
        <f>'data input'!$P$126</f>
        <v>73.177850933401672</v>
      </c>
      <c r="I124" s="381">
        <f>'data input'!$P$127</f>
        <v>69.263698985629404</v>
      </c>
      <c r="J124" s="381">
        <f>'data input'!$P$128</f>
        <v>65.097104450783476</v>
      </c>
      <c r="K124" s="381">
        <f>'data input'!$P$129</f>
        <v>53.656032477135085</v>
      </c>
      <c r="L124" s="382">
        <f>'data input'!$P$130</f>
        <v>71.909560688154158</v>
      </c>
    </row>
    <row r="125" spans="1:12" s="91" customFormat="1" x14ac:dyDescent="0.2">
      <c r="A125" s="550"/>
      <c r="B125" s="136"/>
      <c r="C125" s="385" t="s">
        <v>28</v>
      </c>
      <c r="D125" s="381">
        <f>'data input'!$P$195</f>
        <v>62.887356303704301</v>
      </c>
      <c r="E125" s="381">
        <f>'data input'!$P$196</f>
        <v>65.105814361355627</v>
      </c>
      <c r="F125" s="381">
        <f>'data input'!$P$197</f>
        <v>65.451002698875669</v>
      </c>
      <c r="G125" s="381">
        <f>'data input'!$P$198</f>
        <v>63.851410833939056</v>
      </c>
      <c r="H125" s="381">
        <f>'data input'!$P$199</f>
        <v>57.237765986428037</v>
      </c>
      <c r="I125" s="381">
        <f>'data input'!$P$200</f>
        <v>49.630329003308034</v>
      </c>
      <c r="J125" s="381">
        <f>'data input'!$P$201</f>
        <v>45.618572960696483</v>
      </c>
      <c r="K125" s="381">
        <f>'data input'!$P$202</f>
        <v>27.982628304171715</v>
      </c>
      <c r="L125" s="382">
        <f>'data input'!$P$203</f>
        <v>55.530103653986139</v>
      </c>
    </row>
    <row r="126" spans="1:12" s="91" customFormat="1" ht="38.25" x14ac:dyDescent="0.2">
      <c r="A126" s="550"/>
      <c r="B126" s="135" t="s">
        <v>140</v>
      </c>
      <c r="C126" s="392" t="str">
        <f>'data input'!$C$28&amp;" (%)"</f>
        <v>GB Public Forest Estate (%)</v>
      </c>
      <c r="D126" s="381">
        <f>'data input'!$Q$122</f>
        <v>73.130048919568509</v>
      </c>
      <c r="E126" s="381">
        <f>'data input'!$Q$123</f>
        <v>76.190860920909998</v>
      </c>
      <c r="F126" s="381">
        <f>'data input'!$Q$124</f>
        <v>77.047968583552219</v>
      </c>
      <c r="G126" s="381">
        <f>'data input'!$Q$125</f>
        <v>77.156141410667203</v>
      </c>
      <c r="H126" s="381">
        <f>'data input'!$Q$126</f>
        <v>74.120069671774075</v>
      </c>
      <c r="I126" s="381">
        <f>'data input'!$Q$127</f>
        <v>69.49514034421874</v>
      </c>
      <c r="J126" s="381">
        <f>'data input'!$Q$128</f>
        <v>65.088510857587707</v>
      </c>
      <c r="K126" s="381">
        <f>'data input'!$P$129</f>
        <v>53.656032477135085</v>
      </c>
      <c r="L126" s="382">
        <f>'data input'!$Q$130</f>
        <v>74.11975855474509</v>
      </c>
    </row>
    <row r="127" spans="1:12" s="91" customFormat="1" x14ac:dyDescent="0.2">
      <c r="A127" s="550"/>
      <c r="B127" s="136"/>
      <c r="C127" s="385" t="s">
        <v>28</v>
      </c>
      <c r="D127" s="381">
        <f>'data input'!$Q$195</f>
        <v>68.488968845716741</v>
      </c>
      <c r="E127" s="381">
        <f>'data input'!$Q$196</f>
        <v>69.922815701790313</v>
      </c>
      <c r="F127" s="381">
        <f>'data input'!$Q$197</f>
        <v>70.176678742589289</v>
      </c>
      <c r="G127" s="381">
        <f>'data input'!$Q$198</f>
        <v>68.581349327822664</v>
      </c>
      <c r="H127" s="381">
        <f>'data input'!$Q$199</f>
        <v>64.789529784495315</v>
      </c>
      <c r="I127" s="381">
        <f>'data input'!$Q$200</f>
        <v>60.904335650731568</v>
      </c>
      <c r="J127" s="381">
        <f>'data input'!$Q$201</f>
        <v>58.791610698088867</v>
      </c>
      <c r="K127" s="381">
        <f>'data input'!$Q$202</f>
        <v>36.343615359056244</v>
      </c>
      <c r="L127" s="382">
        <f>'data input'!$Q$203</f>
        <v>63.085998787964137</v>
      </c>
    </row>
    <row r="128" spans="1:12" s="91" customFormat="1" ht="38.25" x14ac:dyDescent="0.2">
      <c r="A128" s="550"/>
      <c r="B128" s="135" t="s">
        <v>141</v>
      </c>
      <c r="C128" s="392" t="str">
        <f>'data input'!$C$28&amp;" (%)"</f>
        <v>GB Public Forest Estate (%)</v>
      </c>
      <c r="D128" s="381">
        <f>'data input'!$R$122</f>
        <v>73.418671600433029</v>
      </c>
      <c r="E128" s="381">
        <f>'data input'!$R$123</f>
        <v>77.202719652883573</v>
      </c>
      <c r="F128" s="381">
        <f>'data input'!$R$124</f>
        <v>78.299037598427432</v>
      </c>
      <c r="G128" s="381">
        <f>'data input'!$R$125</f>
        <v>78.824093191814256</v>
      </c>
      <c r="H128" s="381">
        <f>'data input'!$R$126</f>
        <v>75.735758981414051</v>
      </c>
      <c r="I128" s="381">
        <f>'data input'!$R$127</f>
        <v>70.680933361169295</v>
      </c>
      <c r="J128" s="381">
        <f>'data input'!$R$128</f>
        <v>66.545103248399954</v>
      </c>
      <c r="K128" s="381">
        <f>'data input'!$P$129</f>
        <v>53.656032477135085</v>
      </c>
      <c r="L128" s="382">
        <f>'data input'!$R$130</f>
        <v>75.388063327068849</v>
      </c>
    </row>
    <row r="129" spans="1:12" s="91" customFormat="1" x14ac:dyDescent="0.2">
      <c r="A129" s="550"/>
      <c r="B129" s="136"/>
      <c r="C129" s="385" t="s">
        <v>28</v>
      </c>
      <c r="D129" s="381">
        <f>'data input'!$R$195</f>
        <v>72.437637761410684</v>
      </c>
      <c r="E129" s="381">
        <f>'data input'!$R$196</f>
        <v>73.830286958135162</v>
      </c>
      <c r="F129" s="381">
        <f>'data input'!$R$197</f>
        <v>73.721297248757736</v>
      </c>
      <c r="G129" s="381">
        <f>'data input'!$R$198</f>
        <v>72.454725913768868</v>
      </c>
      <c r="H129" s="381">
        <f>'data input'!$R$199</f>
        <v>70.20462405818833</v>
      </c>
      <c r="I129" s="381">
        <f>'data input'!$R$200</f>
        <v>67.467888858421659</v>
      </c>
      <c r="J129" s="381">
        <f>'data input'!$R$201</f>
        <v>65.367676559788265</v>
      </c>
      <c r="K129" s="381">
        <f>'data input'!$R$202</f>
        <v>52.440925290342413</v>
      </c>
      <c r="L129" s="382">
        <f>'data input'!$R$203</f>
        <v>69.332550421328037</v>
      </c>
    </row>
    <row r="130" spans="1:12" s="91" customFormat="1" ht="38.25" x14ac:dyDescent="0.2">
      <c r="A130" s="550"/>
      <c r="B130" s="135" t="s">
        <v>295</v>
      </c>
      <c r="C130" s="392" t="str">
        <f>'data input'!$C$28&amp;" (%)"</f>
        <v>GB Public Forest Estate (%)</v>
      </c>
      <c r="D130" s="381">
        <f>'data input'!$S$122</f>
        <v>71.687975098717644</v>
      </c>
      <c r="E130" s="381">
        <f>'data input'!$S$123</f>
        <v>78.091408589812033</v>
      </c>
      <c r="F130" s="381">
        <f>'data input'!$S$124</f>
        <v>79.680500764403391</v>
      </c>
      <c r="G130" s="381">
        <f>'data input'!$S$125</f>
        <v>80.510481021389324</v>
      </c>
      <c r="H130" s="381">
        <f>'data input'!$S$126</f>
        <v>77.950933448794032</v>
      </c>
      <c r="I130" s="381">
        <f>'data input'!$S$127</f>
        <v>72.220443158927736</v>
      </c>
      <c r="J130" s="381">
        <f>'data input'!$S$128</f>
        <v>68.036529680365305</v>
      </c>
      <c r="K130" s="381">
        <f>'data input'!$P$129</f>
        <v>53.656032477135085</v>
      </c>
      <c r="L130" s="382">
        <f>'data input'!$S$130</f>
        <v>76.597346540031694</v>
      </c>
    </row>
    <row r="131" spans="1:12" s="91" customFormat="1" x14ac:dyDescent="0.2">
      <c r="A131" s="550"/>
      <c r="B131" s="136"/>
      <c r="C131" s="385" t="s">
        <v>28</v>
      </c>
      <c r="D131" s="381">
        <f>'data input'!$S$195</f>
        <v>73.157003433604544</v>
      </c>
      <c r="E131" s="381">
        <f>'data input'!$S$196</f>
        <v>74.159126503413489</v>
      </c>
      <c r="F131" s="381">
        <f>'data input'!$S$197</f>
        <v>74.750139800475552</v>
      </c>
      <c r="G131" s="381">
        <f>'data input'!$S$198</f>
        <v>73.507441969260654</v>
      </c>
      <c r="H131" s="381">
        <f>'data input'!$S$199</f>
        <v>72.750008582472176</v>
      </c>
      <c r="I131" s="381">
        <f>'data input'!$S$200</f>
        <v>70.561147353104403</v>
      </c>
      <c r="J131" s="381">
        <f>'data input'!$S$201</f>
        <v>68.278371742443127</v>
      </c>
      <c r="K131" s="381">
        <f>'data input'!$S$202</f>
        <v>50.23834471462466</v>
      </c>
      <c r="L131" s="382">
        <f>'data input'!$S$203</f>
        <v>70.96681427456673</v>
      </c>
    </row>
    <row r="132" spans="1:12" s="91" customFormat="1" ht="38.25" x14ac:dyDescent="0.2">
      <c r="A132" s="550"/>
      <c r="B132" s="135" t="s">
        <v>142</v>
      </c>
      <c r="C132" s="392" t="str">
        <f>'data input'!$C$28&amp;" (%)"</f>
        <v>GB Public Forest Estate (%)</v>
      </c>
      <c r="D132" s="381">
        <f>'data input'!$T$122</f>
        <v>74.63949406305818</v>
      </c>
      <c r="E132" s="381">
        <f>'data input'!$T$123</f>
        <v>78.879201052101337</v>
      </c>
      <c r="F132" s="381">
        <f>'data input'!$T$124</f>
        <v>79.5551696702193</v>
      </c>
      <c r="G132" s="381">
        <f>'data input'!$T$125</f>
        <v>79.135113663037387</v>
      </c>
      <c r="H132" s="381">
        <f>'data input'!$T$126</f>
        <v>74.784038629882716</v>
      </c>
      <c r="I132" s="381">
        <f>'data input'!$T$127</f>
        <v>66.82638458562073</v>
      </c>
      <c r="J132" s="381">
        <f>'data input'!$T$128</f>
        <v>59.836398861489151</v>
      </c>
      <c r="K132" s="381">
        <f>'data input'!$P$129</f>
        <v>53.656032477135085</v>
      </c>
      <c r="L132" s="382">
        <f>'data input'!$T$130</f>
        <v>74.647193925314994</v>
      </c>
    </row>
    <row r="133" spans="1:12" s="91" customFormat="1" x14ac:dyDescent="0.2">
      <c r="A133" s="550"/>
      <c r="B133" s="137"/>
      <c r="C133" s="386" t="s">
        <v>28</v>
      </c>
      <c r="D133" s="383">
        <f>'data input'!$T$195</f>
        <v>73.232397015608456</v>
      </c>
      <c r="E133" s="383">
        <f>'data input'!$T$196</f>
        <v>74.336396353605295</v>
      </c>
      <c r="F133" s="383">
        <f>'data input'!$T$197</f>
        <v>74.016532749615166</v>
      </c>
      <c r="G133" s="383">
        <f>'data input'!$T$198</f>
        <v>72.671507735278269</v>
      </c>
      <c r="H133" s="383">
        <f>'data input'!$T$199</f>
        <v>69.829195096182531</v>
      </c>
      <c r="I133" s="383">
        <f>'data input'!$T$200</f>
        <v>66.68430480359747</v>
      </c>
      <c r="J133" s="383">
        <f>'data input'!$T$201</f>
        <v>64.872128868698638</v>
      </c>
      <c r="K133" s="383">
        <f>'data input'!$T$202</f>
        <v>50.871261086385033</v>
      </c>
      <c r="L133" s="384">
        <f>'data input'!$T$203</f>
        <v>68.98331294356079</v>
      </c>
    </row>
    <row r="134" spans="1:12" s="91" customFormat="1" x14ac:dyDescent="0.2">
      <c r="B134" s="477"/>
      <c r="C134" s="478"/>
      <c r="D134" s="479"/>
      <c r="E134" s="479"/>
      <c r="F134" s="479"/>
      <c r="G134" s="479"/>
      <c r="H134" s="479"/>
      <c r="I134" s="479"/>
      <c r="J134" s="479"/>
      <c r="K134" s="479"/>
      <c r="L134" s="480"/>
    </row>
    <row r="135" spans="1:12" s="91" customFormat="1" x14ac:dyDescent="0.2">
      <c r="B135" s="141" t="s">
        <v>4</v>
      </c>
      <c r="C135" s="141"/>
      <c r="D135" s="388" t="s">
        <v>250</v>
      </c>
      <c r="E135" s="389"/>
      <c r="F135" s="389"/>
      <c r="G135" s="389"/>
      <c r="H135" s="481"/>
      <c r="I135" s="481"/>
      <c r="J135" s="481"/>
      <c r="K135" s="482"/>
      <c r="L135" s="483"/>
    </row>
    <row r="136" spans="1:12" s="91" customFormat="1" ht="34.5" customHeight="1" x14ac:dyDescent="0.2">
      <c r="B136" s="141"/>
      <c r="C136" s="141"/>
      <c r="D136" s="98" t="s">
        <v>64</v>
      </c>
      <c r="E136" s="99" t="s">
        <v>65</v>
      </c>
      <c r="F136" s="99" t="s">
        <v>66</v>
      </c>
      <c r="G136" s="99" t="s">
        <v>67</v>
      </c>
    </row>
    <row r="137" spans="1:12" s="91" customFormat="1" ht="38.25" x14ac:dyDescent="0.2">
      <c r="B137" s="135" t="s">
        <v>139</v>
      </c>
      <c r="C137" s="392" t="str">
        <f>'data input'!$C$28&amp;" (%)"</f>
        <v>GB Public Forest Estate (%)</v>
      </c>
      <c r="D137" s="381">
        <f>'data input'!$P$122</f>
        <v>69.087291671754897</v>
      </c>
      <c r="E137" s="381">
        <f>'data input'!$P$123</f>
        <v>72.333609895761825</v>
      </c>
      <c r="F137" s="381">
        <f>'data input'!$P$124</f>
        <v>73.509931367416968</v>
      </c>
      <c r="G137" s="381">
        <f>'data input'!$P$125</f>
        <v>74.550361796306632</v>
      </c>
    </row>
    <row r="138" spans="1:12" s="91" customFormat="1" x14ac:dyDescent="0.2">
      <c r="B138" s="136"/>
      <c r="C138" s="385" t="s">
        <v>28</v>
      </c>
      <c r="D138" s="381">
        <f>'data input'!$P$195</f>
        <v>62.887356303704301</v>
      </c>
      <c r="E138" s="381">
        <f>'data input'!$P$196</f>
        <v>65.105814361355627</v>
      </c>
      <c r="F138" s="381">
        <f>'data input'!$P$197</f>
        <v>65.451002698875669</v>
      </c>
      <c r="G138" s="381">
        <f>'data input'!$P$198</f>
        <v>63.851410833939056</v>
      </c>
    </row>
    <row r="139" spans="1:12" s="91" customFormat="1" ht="38.25" x14ac:dyDescent="0.2">
      <c r="B139" s="135" t="s">
        <v>140</v>
      </c>
      <c r="C139" s="392" t="str">
        <f>'data input'!$C$28&amp;" (%)"</f>
        <v>GB Public Forest Estate (%)</v>
      </c>
      <c r="D139" s="381">
        <f>'data input'!$Q$122</f>
        <v>73.130048919568509</v>
      </c>
      <c r="E139" s="381">
        <f>'data input'!$Q$123</f>
        <v>76.190860920909998</v>
      </c>
      <c r="F139" s="381">
        <f>'data input'!$Q$124</f>
        <v>77.047968583552219</v>
      </c>
      <c r="G139" s="381">
        <f>'data input'!$Q$125</f>
        <v>77.156141410667203</v>
      </c>
    </row>
    <row r="140" spans="1:12" s="91" customFormat="1" x14ac:dyDescent="0.2">
      <c r="B140" s="136"/>
      <c r="C140" s="385" t="s">
        <v>28</v>
      </c>
      <c r="D140" s="381">
        <f>'data input'!$Q$195</f>
        <v>68.488968845716741</v>
      </c>
      <c r="E140" s="381">
        <f>'data input'!$Q$196</f>
        <v>69.922815701790313</v>
      </c>
      <c r="F140" s="381">
        <f>'data input'!$Q$197</f>
        <v>70.176678742589289</v>
      </c>
      <c r="G140" s="381">
        <f>'data input'!$Q$198</f>
        <v>68.581349327822664</v>
      </c>
    </row>
    <row r="141" spans="1:12" s="91" customFormat="1" ht="38.25" x14ac:dyDescent="0.2">
      <c r="B141" s="135" t="s">
        <v>141</v>
      </c>
      <c r="C141" s="392" t="str">
        <f>'data input'!$C$28&amp;" (%)"</f>
        <v>GB Public Forest Estate (%)</v>
      </c>
      <c r="D141" s="381">
        <f>'data input'!$R$122</f>
        <v>73.418671600433029</v>
      </c>
      <c r="E141" s="381">
        <f>'data input'!$R$123</f>
        <v>77.202719652883573</v>
      </c>
      <c r="F141" s="381">
        <f>'data input'!$R$124</f>
        <v>78.299037598427432</v>
      </c>
      <c r="G141" s="381">
        <f>'data input'!$R$125</f>
        <v>78.824093191814256</v>
      </c>
    </row>
    <row r="142" spans="1:12" s="91" customFormat="1" x14ac:dyDescent="0.2">
      <c r="B142" s="136"/>
      <c r="C142" s="385" t="s">
        <v>28</v>
      </c>
      <c r="D142" s="381">
        <f>'data input'!$R$195</f>
        <v>72.437637761410684</v>
      </c>
      <c r="E142" s="381">
        <f>'data input'!$R$196</f>
        <v>73.830286958135162</v>
      </c>
      <c r="F142" s="381">
        <f>'data input'!$R$197</f>
        <v>73.721297248757736</v>
      </c>
      <c r="G142" s="381">
        <f>'data input'!$R$198</f>
        <v>72.454725913768868</v>
      </c>
    </row>
    <row r="143" spans="1:12" s="91" customFormat="1" ht="38.25" x14ac:dyDescent="0.2">
      <c r="B143" s="135" t="s">
        <v>295</v>
      </c>
      <c r="C143" s="392" t="str">
        <f>'data input'!$C$28&amp;" (%)"</f>
        <v>GB Public Forest Estate (%)</v>
      </c>
      <c r="D143" s="381">
        <f>'data input'!$S$122</f>
        <v>71.687975098717644</v>
      </c>
      <c r="E143" s="381">
        <f>'data input'!$S$123</f>
        <v>78.091408589812033</v>
      </c>
      <c r="F143" s="381">
        <f>'data input'!$S$124</f>
        <v>79.680500764403391</v>
      </c>
      <c r="G143" s="381">
        <f>'data input'!$S$125</f>
        <v>80.510481021389324</v>
      </c>
    </row>
    <row r="144" spans="1:12" s="91" customFormat="1" x14ac:dyDescent="0.2">
      <c r="B144" s="136"/>
      <c r="C144" s="385" t="s">
        <v>28</v>
      </c>
      <c r="D144" s="381">
        <f>'data input'!$S$195</f>
        <v>73.157003433604544</v>
      </c>
      <c r="E144" s="381">
        <f>'data input'!$S$196</f>
        <v>74.159126503413489</v>
      </c>
      <c r="F144" s="381">
        <f>'data input'!$S$197</f>
        <v>74.750139800475552</v>
      </c>
      <c r="G144" s="381">
        <f>'data input'!$S$198</f>
        <v>73.507441969260654</v>
      </c>
    </row>
    <row r="145" spans="2:12" s="91" customFormat="1" ht="38.25" x14ac:dyDescent="0.2">
      <c r="B145" s="135" t="s">
        <v>142</v>
      </c>
      <c r="C145" s="392" t="str">
        <f>'data input'!$C$28&amp;" (%)"</f>
        <v>GB Public Forest Estate (%)</v>
      </c>
      <c r="D145" s="381">
        <f>'data input'!$T$122</f>
        <v>74.63949406305818</v>
      </c>
      <c r="E145" s="381">
        <f>'data input'!$T$123</f>
        <v>78.879201052101337</v>
      </c>
      <c r="F145" s="381">
        <f>'data input'!$T$124</f>
        <v>79.5551696702193</v>
      </c>
      <c r="G145" s="381">
        <f>'data input'!$T$125</f>
        <v>79.135113663037387</v>
      </c>
    </row>
    <row r="146" spans="2:12" s="91" customFormat="1" x14ac:dyDescent="0.2">
      <c r="B146" s="137"/>
      <c r="C146" s="386" t="s">
        <v>28</v>
      </c>
      <c r="D146" s="383">
        <f>'data input'!$T$195</f>
        <v>73.232397015608456</v>
      </c>
      <c r="E146" s="383">
        <f>'data input'!$T$196</f>
        <v>74.336396353605295</v>
      </c>
      <c r="F146" s="383">
        <f>'data input'!$T$197</f>
        <v>74.016532749615166</v>
      </c>
      <c r="G146" s="383">
        <f>'data input'!$T$198</f>
        <v>72.671507735278269</v>
      </c>
    </row>
    <row r="147" spans="2:12" s="91" customFormat="1" x14ac:dyDescent="0.2">
      <c r="B147" s="477"/>
      <c r="C147" s="478"/>
      <c r="D147" s="479"/>
      <c r="E147" s="479"/>
      <c r="F147" s="479"/>
      <c r="G147" s="479"/>
      <c r="H147" s="479"/>
      <c r="I147" s="479"/>
      <c r="J147" s="479"/>
      <c r="K147" s="479"/>
      <c r="L147" s="480"/>
    </row>
    <row r="148" spans="2:12" s="91" customFormat="1" x14ac:dyDescent="0.2">
      <c r="B148" s="141" t="s">
        <v>4</v>
      </c>
      <c r="C148" s="141"/>
      <c r="D148" s="388" t="s">
        <v>242</v>
      </c>
      <c r="E148" s="389"/>
      <c r="F148" s="389"/>
      <c r="G148" s="389"/>
      <c r="H148" s="389"/>
      <c r="I148" s="481"/>
      <c r="J148" s="481"/>
      <c r="K148" s="482"/>
      <c r="L148" s="483"/>
    </row>
    <row r="149" spans="2:12" s="91" customFormat="1" ht="38.25" x14ac:dyDescent="0.2">
      <c r="B149" s="141"/>
      <c r="C149" s="141"/>
      <c r="D149" s="99" t="s">
        <v>68</v>
      </c>
      <c r="E149" s="99" t="s">
        <v>69</v>
      </c>
      <c r="F149" s="99" t="s">
        <v>70</v>
      </c>
      <c r="G149" s="99" t="s">
        <v>24</v>
      </c>
      <c r="H149" s="491" t="s">
        <v>244</v>
      </c>
    </row>
    <row r="150" spans="2:12" s="91" customFormat="1" ht="30.75" customHeight="1" x14ac:dyDescent="0.2">
      <c r="B150" s="135" t="s">
        <v>139</v>
      </c>
      <c r="C150" s="392" t="str">
        <f>'data input'!$C$28&amp;" (%)"</f>
        <v>GB Public Forest Estate (%)</v>
      </c>
      <c r="D150" s="381">
        <f>'data input'!$P$126</f>
        <v>73.177850933401672</v>
      </c>
      <c r="E150" s="381">
        <f>'data input'!$P$127</f>
        <v>69.263698985629404</v>
      </c>
      <c r="F150" s="381">
        <f>'data input'!$P$128</f>
        <v>65.097104450783476</v>
      </c>
      <c r="G150" s="381">
        <f>'data input'!$P$129</f>
        <v>53.656032477135085</v>
      </c>
      <c r="H150" s="382">
        <f>'data input'!$P$130</f>
        <v>71.909560688154158</v>
      </c>
    </row>
    <row r="151" spans="2:12" s="91" customFormat="1" x14ac:dyDescent="0.2">
      <c r="B151" s="136"/>
      <c r="C151" s="385" t="s">
        <v>28</v>
      </c>
      <c r="D151" s="381">
        <f>'data input'!$P$199</f>
        <v>57.237765986428037</v>
      </c>
      <c r="E151" s="381">
        <f>'data input'!$P$200</f>
        <v>49.630329003308034</v>
      </c>
      <c r="F151" s="381">
        <f>'data input'!$P$201</f>
        <v>45.618572960696483</v>
      </c>
      <c r="G151" s="381">
        <f>'data input'!$P$202</f>
        <v>27.982628304171715</v>
      </c>
      <c r="H151" s="382">
        <f>'data input'!$P$203</f>
        <v>55.530103653986139</v>
      </c>
    </row>
    <row r="152" spans="2:12" s="91" customFormat="1" ht="30" customHeight="1" x14ac:dyDescent="0.2">
      <c r="B152" s="135" t="s">
        <v>140</v>
      </c>
      <c r="C152" s="392" t="str">
        <f>'data input'!$C$28&amp;" (%)"</f>
        <v>GB Public Forest Estate (%)</v>
      </c>
      <c r="D152" s="381">
        <f>'data input'!$Q$126</f>
        <v>74.120069671774075</v>
      </c>
      <c r="E152" s="381">
        <f>'data input'!$Q$127</f>
        <v>69.49514034421874</v>
      </c>
      <c r="F152" s="381">
        <f>'data input'!$Q$128</f>
        <v>65.088510857587707</v>
      </c>
      <c r="G152" s="381">
        <f>'data input'!$P$129</f>
        <v>53.656032477135085</v>
      </c>
      <c r="H152" s="382">
        <f>'data input'!$Q$130</f>
        <v>74.11975855474509</v>
      </c>
    </row>
    <row r="153" spans="2:12" s="91" customFormat="1" x14ac:dyDescent="0.2">
      <c r="B153" s="136"/>
      <c r="C153" s="385" t="s">
        <v>28</v>
      </c>
      <c r="D153" s="381">
        <f>'data input'!$Q$199</f>
        <v>64.789529784495315</v>
      </c>
      <c r="E153" s="381">
        <f>'data input'!$Q$200</f>
        <v>60.904335650731568</v>
      </c>
      <c r="F153" s="381">
        <f>'data input'!$Q$201</f>
        <v>58.791610698088867</v>
      </c>
      <c r="G153" s="381">
        <f>'data input'!$Q$202</f>
        <v>36.343615359056244</v>
      </c>
      <c r="H153" s="382">
        <f>'data input'!$Q$203</f>
        <v>63.085998787964137</v>
      </c>
    </row>
    <row r="154" spans="2:12" s="91" customFormat="1" ht="25.5" customHeight="1" x14ac:dyDescent="0.2">
      <c r="B154" s="135" t="s">
        <v>141</v>
      </c>
      <c r="C154" s="392" t="str">
        <f>'data input'!$C$28&amp;" (%)"</f>
        <v>GB Public Forest Estate (%)</v>
      </c>
      <c r="D154" s="381">
        <f>'data input'!$R$126</f>
        <v>75.735758981414051</v>
      </c>
      <c r="E154" s="381">
        <f>'data input'!$R$127</f>
        <v>70.680933361169295</v>
      </c>
      <c r="F154" s="381">
        <f>'data input'!$R$128</f>
        <v>66.545103248399954</v>
      </c>
      <c r="G154" s="381">
        <f>'data input'!$P$129</f>
        <v>53.656032477135085</v>
      </c>
      <c r="H154" s="382">
        <f>'data input'!$R$130</f>
        <v>75.388063327068849</v>
      </c>
    </row>
    <row r="155" spans="2:12" s="91" customFormat="1" x14ac:dyDescent="0.2">
      <c r="B155" s="136"/>
      <c r="C155" s="385" t="s">
        <v>28</v>
      </c>
      <c r="D155" s="381">
        <f>'data input'!$R$199</f>
        <v>70.20462405818833</v>
      </c>
      <c r="E155" s="381">
        <f>'data input'!$R$200</f>
        <v>67.467888858421659</v>
      </c>
      <c r="F155" s="381">
        <f>'data input'!$R$201</f>
        <v>65.367676559788265</v>
      </c>
      <c r="G155" s="381">
        <f>'data input'!$R$202</f>
        <v>52.440925290342413</v>
      </c>
      <c r="H155" s="382">
        <f>'data input'!$R$203</f>
        <v>69.332550421328037</v>
      </c>
    </row>
    <row r="156" spans="2:12" s="91" customFormat="1" ht="25.5" customHeight="1" x14ac:dyDescent="0.2">
      <c r="B156" s="135" t="s">
        <v>295</v>
      </c>
      <c r="C156" s="392" t="str">
        <f>'data input'!$C$28&amp;" (%)"</f>
        <v>GB Public Forest Estate (%)</v>
      </c>
      <c r="D156" s="381">
        <f>'data input'!$S$126</f>
        <v>77.950933448794032</v>
      </c>
      <c r="E156" s="381">
        <f>'data input'!$S$127</f>
        <v>72.220443158927736</v>
      </c>
      <c r="F156" s="381">
        <f>'data input'!$S$128</f>
        <v>68.036529680365305</v>
      </c>
      <c r="G156" s="381">
        <f>'data input'!$P$129</f>
        <v>53.656032477135085</v>
      </c>
      <c r="H156" s="382">
        <f>'data input'!$S$130</f>
        <v>76.597346540031694</v>
      </c>
    </row>
    <row r="157" spans="2:12" s="91" customFormat="1" x14ac:dyDescent="0.2">
      <c r="B157" s="136"/>
      <c r="C157" s="385" t="s">
        <v>28</v>
      </c>
      <c r="D157" s="381">
        <f>'data input'!$S$199</f>
        <v>72.750008582472176</v>
      </c>
      <c r="E157" s="381">
        <f>'data input'!$S$200</f>
        <v>70.561147353104403</v>
      </c>
      <c r="F157" s="381">
        <f>'data input'!$S$201</f>
        <v>68.278371742443127</v>
      </c>
      <c r="G157" s="381">
        <f>'data input'!$S$202</f>
        <v>50.23834471462466</v>
      </c>
      <c r="H157" s="382">
        <f>'data input'!$S$203</f>
        <v>70.96681427456673</v>
      </c>
    </row>
    <row r="158" spans="2:12" s="91" customFormat="1" ht="28.5" customHeight="1" x14ac:dyDescent="0.2">
      <c r="B158" s="135" t="s">
        <v>142</v>
      </c>
      <c r="C158" s="392" t="str">
        <f>'data input'!$C$28&amp;" (%)"</f>
        <v>GB Public Forest Estate (%)</v>
      </c>
      <c r="D158" s="381">
        <f>'data input'!$T$126</f>
        <v>74.784038629882716</v>
      </c>
      <c r="E158" s="381">
        <f>'data input'!$T$127</f>
        <v>66.82638458562073</v>
      </c>
      <c r="F158" s="381">
        <f>'data input'!$T$128</f>
        <v>59.836398861489151</v>
      </c>
      <c r="G158" s="381">
        <f>'data input'!$P$129</f>
        <v>53.656032477135085</v>
      </c>
      <c r="H158" s="382">
        <f>'data input'!$T$130</f>
        <v>74.647193925314994</v>
      </c>
    </row>
    <row r="159" spans="2:12" s="91" customFormat="1" x14ac:dyDescent="0.2">
      <c r="B159" s="137"/>
      <c r="C159" s="386" t="s">
        <v>28</v>
      </c>
      <c r="D159" s="383">
        <f>'data input'!$T$199</f>
        <v>69.829195096182531</v>
      </c>
      <c r="E159" s="383">
        <f>'data input'!$T$200</f>
        <v>66.68430480359747</v>
      </c>
      <c r="F159" s="383">
        <f>'data input'!$T$201</f>
        <v>64.872128868698638</v>
      </c>
      <c r="G159" s="383">
        <f>'data input'!$T$202</f>
        <v>50.871261086385033</v>
      </c>
      <c r="H159" s="384">
        <f>'data input'!$T$203</f>
        <v>68.98331294356079</v>
      </c>
    </row>
    <row r="160" spans="2:12" s="91" customFormat="1" x14ac:dyDescent="0.2">
      <c r="B160" s="80"/>
      <c r="C160" s="80"/>
      <c r="D160" s="80"/>
      <c r="E160" s="80"/>
      <c r="F160" s="80"/>
      <c r="G160" s="80"/>
      <c r="H160" s="80"/>
      <c r="I160" s="80"/>
      <c r="J160" s="80"/>
      <c r="K160" s="80"/>
      <c r="L160" s="80"/>
    </row>
    <row r="161" spans="1:12" s="91" customFormat="1" x14ac:dyDescent="0.2">
      <c r="A161" s="550" t="s">
        <v>243</v>
      </c>
      <c r="B161" s="142" t="s">
        <v>20</v>
      </c>
      <c r="C161" s="142"/>
      <c r="D161" s="388" t="s">
        <v>116</v>
      </c>
      <c r="E161" s="389"/>
      <c r="F161" s="389"/>
      <c r="G161" s="389"/>
      <c r="H161" s="389"/>
      <c r="I161" s="389"/>
      <c r="J161" s="389"/>
      <c r="K161" s="390"/>
      <c r="L161" s="389"/>
    </row>
    <row r="162" spans="1:12" s="91" customFormat="1" x14ac:dyDescent="0.2">
      <c r="A162" s="550"/>
      <c r="B162" s="142"/>
      <c r="C162" s="142"/>
      <c r="D162" s="98" t="s">
        <v>64</v>
      </c>
      <c r="E162" s="99" t="s">
        <v>65</v>
      </c>
      <c r="F162" s="99" t="s">
        <v>66</v>
      </c>
      <c r="G162" s="99" t="s">
        <v>67</v>
      </c>
      <c r="H162" s="99" t="s">
        <v>68</v>
      </c>
      <c r="I162" s="99" t="s">
        <v>69</v>
      </c>
      <c r="J162" s="99" t="s">
        <v>70</v>
      </c>
      <c r="K162" s="99" t="s">
        <v>24</v>
      </c>
      <c r="L162" s="100" t="s">
        <v>11</v>
      </c>
    </row>
    <row r="163" spans="1:12" s="91" customFormat="1" x14ac:dyDescent="0.2">
      <c r="A163" s="550"/>
      <c r="B163" s="135" t="s">
        <v>139</v>
      </c>
      <c r="C163" s="385" t="s">
        <v>46</v>
      </c>
      <c r="D163" s="381">
        <f>'data input'!$P$134</f>
        <v>83</v>
      </c>
      <c r="E163" s="381">
        <f>'data input'!$P$135</f>
        <v>86</v>
      </c>
      <c r="F163" s="381">
        <f>'data input'!$P$136</f>
        <v>89</v>
      </c>
      <c r="G163" s="381">
        <f>'data input'!$P$137</f>
        <v>94</v>
      </c>
      <c r="H163" s="381">
        <f>'data input'!$P$138</f>
        <v>94</v>
      </c>
      <c r="I163" s="381">
        <f>'data input'!$P$139</f>
        <v>69</v>
      </c>
      <c r="J163" s="381">
        <f>'data input'!$P$140</f>
        <v>76</v>
      </c>
      <c r="K163" s="381">
        <f>'data input'!$P$141</f>
        <v>57</v>
      </c>
      <c r="L163" s="382">
        <f>'data input'!$P$142</f>
        <v>81</v>
      </c>
    </row>
    <row r="164" spans="1:12" s="91" customFormat="1" x14ac:dyDescent="0.2">
      <c r="A164" s="550"/>
      <c r="B164" s="136"/>
      <c r="C164" s="385" t="s">
        <v>28</v>
      </c>
      <c r="D164" s="381">
        <f>'data input'!$P$207</f>
        <v>0</v>
      </c>
      <c r="E164" s="381">
        <f>'data input'!$P$208</f>
        <v>0</v>
      </c>
      <c r="F164" s="381">
        <f>'data input'!$P$209</f>
        <v>0</v>
      </c>
      <c r="G164" s="381">
        <f>'data input'!$P$210</f>
        <v>0</v>
      </c>
      <c r="H164" s="381">
        <f>'data input'!$P$211</f>
        <v>0</v>
      </c>
      <c r="I164" s="381">
        <f>'data input'!$P$212</f>
        <v>0</v>
      </c>
      <c r="J164" s="381">
        <f>'data input'!$P$213</f>
        <v>0</v>
      </c>
      <c r="K164" s="381">
        <f>'data input'!$P$214</f>
        <v>0</v>
      </c>
      <c r="L164" s="382">
        <f>'data input'!$P$215</f>
        <v>0</v>
      </c>
    </row>
    <row r="165" spans="1:12" s="91" customFormat="1" x14ac:dyDescent="0.2">
      <c r="A165" s="550"/>
      <c r="B165" s="135" t="s">
        <v>140</v>
      </c>
      <c r="C165" s="385" t="s">
        <v>46</v>
      </c>
      <c r="D165" s="381">
        <f>'data input'!$Q$134</f>
        <v>86</v>
      </c>
      <c r="E165" s="381">
        <f>'data input'!$Q$135</f>
        <v>87</v>
      </c>
      <c r="F165" s="381">
        <f>'data input'!$Q$136</f>
        <v>90</v>
      </c>
      <c r="G165" s="381">
        <f>'data input'!$Q$137</f>
        <v>95</v>
      </c>
      <c r="H165" s="381">
        <f>'data input'!$Q$138</f>
        <v>96</v>
      </c>
      <c r="I165" s="381">
        <f>'data input'!$Q$139</f>
        <v>86</v>
      </c>
      <c r="J165" s="381">
        <f>'data input'!$Q$140</f>
        <v>85</v>
      </c>
      <c r="K165" s="381">
        <f>'data input'!$Q$141</f>
        <v>67</v>
      </c>
      <c r="L165" s="382">
        <f>'data input'!$Q$142</f>
        <v>86.5</v>
      </c>
    </row>
    <row r="166" spans="1:12" s="91" customFormat="1" x14ac:dyDescent="0.2">
      <c r="A166" s="550"/>
      <c r="B166" s="136"/>
      <c r="C166" s="385" t="s">
        <v>28</v>
      </c>
      <c r="D166" s="381">
        <f>'data input'!$Q$207</f>
        <v>0</v>
      </c>
      <c r="E166" s="381">
        <f>'data input'!$Q$208</f>
        <v>0</v>
      </c>
      <c r="F166" s="381">
        <f>'data input'!$Q$209</f>
        <v>0</v>
      </c>
      <c r="G166" s="381">
        <f>'data input'!$Q$210</f>
        <v>0</v>
      </c>
      <c r="H166" s="381">
        <f>'data input'!$Q$211</f>
        <v>0</v>
      </c>
      <c r="I166" s="381">
        <f>'data input'!$Q$212</f>
        <v>0</v>
      </c>
      <c r="J166" s="381">
        <f>'data input'!$Q$213</f>
        <v>0</v>
      </c>
      <c r="K166" s="381">
        <f>'data input'!$Q$214</f>
        <v>0</v>
      </c>
      <c r="L166" s="382">
        <f>'data input'!$Q$215</f>
        <v>0</v>
      </c>
    </row>
    <row r="167" spans="1:12" s="91" customFormat="1" x14ac:dyDescent="0.2">
      <c r="A167" s="550"/>
      <c r="B167" s="135" t="s">
        <v>141</v>
      </c>
      <c r="C167" s="385" t="s">
        <v>46</v>
      </c>
      <c r="D167" s="381">
        <f>'data input'!$R$134</f>
        <v>82</v>
      </c>
      <c r="E167" s="381">
        <f>'data input'!$R$135</f>
        <v>83</v>
      </c>
      <c r="F167" s="381">
        <f>'data input'!$R$136</f>
        <v>86</v>
      </c>
      <c r="G167" s="381">
        <f>'data input'!$R$137</f>
        <v>92</v>
      </c>
      <c r="H167" s="381">
        <f>'data input'!$R$138</f>
        <v>96</v>
      </c>
      <c r="I167" s="381">
        <f>'data input'!$R$139</f>
        <v>89</v>
      </c>
      <c r="J167" s="381">
        <f>'data input'!$R$140</f>
        <v>90</v>
      </c>
      <c r="K167" s="381">
        <f>'data input'!$R$141</f>
        <v>82</v>
      </c>
      <c r="L167" s="382">
        <f>'data input'!$R$142</f>
        <v>87.5</v>
      </c>
    </row>
    <row r="168" spans="1:12" s="91" customFormat="1" x14ac:dyDescent="0.2">
      <c r="A168" s="550"/>
      <c r="B168" s="136"/>
      <c r="C168" s="385" t="s">
        <v>28</v>
      </c>
      <c r="D168" s="381">
        <f>'data input'!$R$207</f>
        <v>0</v>
      </c>
      <c r="E168" s="381">
        <f>'data input'!$R$208</f>
        <v>0</v>
      </c>
      <c r="F168" s="381">
        <f>'data input'!$R$209</f>
        <v>0</v>
      </c>
      <c r="G168" s="381">
        <f>'data input'!$R$210</f>
        <v>0</v>
      </c>
      <c r="H168" s="381">
        <f>'data input'!$R$211</f>
        <v>0</v>
      </c>
      <c r="I168" s="381">
        <f>'data input'!$R$212</f>
        <v>0</v>
      </c>
      <c r="J168" s="381">
        <f>'data input'!$R$213</f>
        <v>0</v>
      </c>
      <c r="K168" s="381">
        <f>'data input'!$R$214</f>
        <v>0</v>
      </c>
      <c r="L168" s="382">
        <f>'data input'!$R$215</f>
        <v>0</v>
      </c>
    </row>
    <row r="169" spans="1:12" s="91" customFormat="1" x14ac:dyDescent="0.2">
      <c r="A169" s="550"/>
      <c r="B169" s="135" t="s">
        <v>295</v>
      </c>
      <c r="C169" s="385" t="s">
        <v>46</v>
      </c>
      <c r="D169" s="381">
        <f>'data input'!$S$134</f>
        <v>79</v>
      </c>
      <c r="E169" s="381">
        <f>'data input'!$S$135</f>
        <v>80</v>
      </c>
      <c r="F169" s="381">
        <f>'data input'!$S$136</f>
        <v>83</v>
      </c>
      <c r="G169" s="381">
        <f>'data input'!$S$137</f>
        <v>91</v>
      </c>
      <c r="H169" s="381">
        <f>'data input'!$S$138</f>
        <v>97</v>
      </c>
      <c r="I169" s="381">
        <f>'data input'!$S$139</f>
        <v>92</v>
      </c>
      <c r="J169" s="381">
        <f>'data input'!$S$140</f>
        <v>93</v>
      </c>
      <c r="K169" s="381">
        <f>'data input'!$S$141</f>
        <v>76</v>
      </c>
      <c r="L169" s="382">
        <f>'data input'!$S$142</f>
        <v>86.375</v>
      </c>
    </row>
    <row r="170" spans="1:12" s="91" customFormat="1" x14ac:dyDescent="0.2">
      <c r="A170" s="550"/>
      <c r="B170" s="136"/>
      <c r="C170" s="385" t="s">
        <v>28</v>
      </c>
      <c r="D170" s="381">
        <f>'data input'!$S$207</f>
        <v>0</v>
      </c>
      <c r="E170" s="381">
        <f>'data input'!$S$208</f>
        <v>0</v>
      </c>
      <c r="F170" s="381">
        <f>'data input'!$S$209</f>
        <v>0</v>
      </c>
      <c r="G170" s="381">
        <f>'data input'!$S$210</f>
        <v>0</v>
      </c>
      <c r="H170" s="381">
        <f>'data input'!$S$211</f>
        <v>0</v>
      </c>
      <c r="I170" s="381">
        <f>'data input'!$S$212</f>
        <v>0</v>
      </c>
      <c r="J170" s="381">
        <f>'data input'!$S$213</f>
        <v>0</v>
      </c>
      <c r="K170" s="381">
        <f>'data input'!$S$214</f>
        <v>0</v>
      </c>
      <c r="L170" s="382">
        <f>'data input'!$S$215</f>
        <v>0</v>
      </c>
    </row>
    <row r="171" spans="1:12" s="91" customFormat="1" x14ac:dyDescent="0.2">
      <c r="A171" s="550"/>
      <c r="B171" s="135" t="s">
        <v>142</v>
      </c>
      <c r="C171" s="385" t="s">
        <v>46</v>
      </c>
      <c r="D171" s="381">
        <f>'data input'!$T$134</f>
        <v>81</v>
      </c>
      <c r="E171" s="381">
        <f>'data input'!$T$135</f>
        <v>82</v>
      </c>
      <c r="F171" s="381">
        <f>'data input'!$T$136</f>
        <v>84</v>
      </c>
      <c r="G171" s="381">
        <f>'data input'!$T$137</f>
        <v>92</v>
      </c>
      <c r="H171" s="381">
        <f>'data input'!$T$138</f>
        <v>96</v>
      </c>
      <c r="I171" s="381">
        <f>'data input'!$T$139</f>
        <v>91</v>
      </c>
      <c r="J171" s="381">
        <f>'data input'!$T$140</f>
        <v>92</v>
      </c>
      <c r="K171" s="381">
        <f>'data input'!$T$141</f>
        <v>87</v>
      </c>
      <c r="L171" s="382">
        <f>'data input'!$T$142</f>
        <v>88.125</v>
      </c>
    </row>
    <row r="172" spans="1:12" s="91" customFormat="1" x14ac:dyDescent="0.2">
      <c r="A172" s="550"/>
      <c r="B172" s="137"/>
      <c r="C172" s="386" t="s">
        <v>28</v>
      </c>
      <c r="D172" s="383">
        <f>'data input'!$T$207</f>
        <v>0</v>
      </c>
      <c r="E172" s="383">
        <f>'data input'!$T$208</f>
        <v>0</v>
      </c>
      <c r="F172" s="383">
        <f>'data input'!$T$209</f>
        <v>0</v>
      </c>
      <c r="G172" s="383">
        <f>'data input'!$T$210</f>
        <v>0</v>
      </c>
      <c r="H172" s="383">
        <f>'data input'!$T$211</f>
        <v>0</v>
      </c>
      <c r="I172" s="383">
        <f>'data input'!$T$212</f>
        <v>0</v>
      </c>
      <c r="J172" s="383">
        <f>'data input'!$T$213</f>
        <v>0</v>
      </c>
      <c r="K172" s="383">
        <f>'data input'!$T$214</f>
        <v>0</v>
      </c>
      <c r="L172" s="384">
        <f>'data input'!$T$215</f>
        <v>0</v>
      </c>
    </row>
    <row r="173" spans="1:12" s="91" customFormat="1" x14ac:dyDescent="0.2">
      <c r="B173" s="477"/>
      <c r="C173" s="478"/>
      <c r="D173" s="479"/>
      <c r="E173" s="479"/>
      <c r="F173" s="479"/>
      <c r="G173" s="479"/>
      <c r="H173" s="479"/>
      <c r="I173" s="479"/>
      <c r="J173" s="479"/>
      <c r="K173" s="479"/>
      <c r="L173" s="480"/>
    </row>
    <row r="174" spans="1:12" s="91" customFormat="1" x14ac:dyDescent="0.2">
      <c r="B174" s="142" t="s">
        <v>20</v>
      </c>
      <c r="C174" s="142"/>
      <c r="D174" s="388" t="s">
        <v>250</v>
      </c>
      <c r="E174" s="389"/>
      <c r="F174" s="389"/>
      <c r="G174" s="389"/>
      <c r="I174" s="481"/>
      <c r="J174" s="481"/>
      <c r="K174" s="482"/>
      <c r="L174" s="481"/>
    </row>
    <row r="175" spans="1:12" s="91" customFormat="1" ht="35.25" customHeight="1" x14ac:dyDescent="0.2">
      <c r="B175" s="142"/>
      <c r="C175" s="142"/>
      <c r="D175" s="98" t="s">
        <v>64</v>
      </c>
      <c r="E175" s="99" t="s">
        <v>65</v>
      </c>
      <c r="F175" s="99" t="s">
        <v>66</v>
      </c>
      <c r="G175" s="99" t="s">
        <v>67</v>
      </c>
    </row>
    <row r="176" spans="1:12" s="91" customFormat="1" ht="17.25" customHeight="1" x14ac:dyDescent="0.2">
      <c r="B176" s="135" t="s">
        <v>139</v>
      </c>
      <c r="C176" s="385" t="s">
        <v>46</v>
      </c>
      <c r="D176" s="381">
        <f>'data input'!$P$134</f>
        <v>83</v>
      </c>
      <c r="E176" s="381">
        <f>'data input'!$P$135</f>
        <v>86</v>
      </c>
      <c r="F176" s="381">
        <f>'data input'!$P$136</f>
        <v>89</v>
      </c>
      <c r="G176" s="381">
        <f>'data input'!$P$137</f>
        <v>94</v>
      </c>
    </row>
    <row r="177" spans="1:12" s="91" customFormat="1" ht="17.25" customHeight="1" x14ac:dyDescent="0.2">
      <c r="B177" s="135" t="s">
        <v>140</v>
      </c>
      <c r="C177" s="385" t="s">
        <v>46</v>
      </c>
      <c r="D177" s="381">
        <f>'data input'!$Q$134</f>
        <v>86</v>
      </c>
      <c r="E177" s="381">
        <f>'data input'!$Q$135</f>
        <v>87</v>
      </c>
      <c r="F177" s="381">
        <f>'data input'!$Q$136</f>
        <v>90</v>
      </c>
      <c r="G177" s="381">
        <f>'data input'!$Q$137</f>
        <v>95</v>
      </c>
    </row>
    <row r="178" spans="1:12" s="91" customFormat="1" ht="17.25" customHeight="1" x14ac:dyDescent="0.2">
      <c r="B178" s="135" t="s">
        <v>141</v>
      </c>
      <c r="C178" s="385" t="s">
        <v>46</v>
      </c>
      <c r="D178" s="381">
        <f>'data input'!$R$134</f>
        <v>82</v>
      </c>
      <c r="E178" s="381">
        <f>'data input'!$R$135</f>
        <v>83</v>
      </c>
      <c r="F178" s="381">
        <f>'data input'!$R$136</f>
        <v>86</v>
      </c>
      <c r="G178" s="381">
        <f>'data input'!$R$137</f>
        <v>92</v>
      </c>
    </row>
    <row r="179" spans="1:12" s="91" customFormat="1" ht="17.25" customHeight="1" x14ac:dyDescent="0.2">
      <c r="B179" s="135" t="s">
        <v>295</v>
      </c>
      <c r="C179" s="385" t="s">
        <v>46</v>
      </c>
      <c r="D179" s="381">
        <f>'data input'!$S$134</f>
        <v>79</v>
      </c>
      <c r="E179" s="381">
        <f>'data input'!$S$135</f>
        <v>80</v>
      </c>
      <c r="F179" s="381">
        <f>'data input'!$S$136</f>
        <v>83</v>
      </c>
      <c r="G179" s="381">
        <f>'data input'!$S$137</f>
        <v>91</v>
      </c>
    </row>
    <row r="180" spans="1:12" s="91" customFormat="1" ht="17.25" customHeight="1" x14ac:dyDescent="0.2">
      <c r="B180" s="135" t="s">
        <v>142</v>
      </c>
      <c r="C180" s="385" t="s">
        <v>46</v>
      </c>
      <c r="D180" s="381">
        <f>'data input'!$T$134</f>
        <v>81</v>
      </c>
      <c r="E180" s="381">
        <f>'data input'!$T$135</f>
        <v>82</v>
      </c>
      <c r="F180" s="381">
        <f>'data input'!$T$136</f>
        <v>84</v>
      </c>
      <c r="G180" s="381">
        <f>'data input'!$T$137</f>
        <v>92</v>
      </c>
    </row>
    <row r="181" spans="1:12" s="91" customFormat="1" x14ac:dyDescent="0.2">
      <c r="B181" s="477"/>
      <c r="C181" s="478"/>
      <c r="D181" s="479"/>
      <c r="E181" s="479"/>
      <c r="F181" s="479"/>
      <c r="G181" s="479"/>
      <c r="H181" s="479"/>
      <c r="I181" s="479"/>
      <c r="J181" s="479"/>
      <c r="K181" s="479"/>
      <c r="L181" s="480"/>
    </row>
    <row r="182" spans="1:12" s="91" customFormat="1" x14ac:dyDescent="0.2">
      <c r="B182" s="142" t="s">
        <v>20</v>
      </c>
      <c r="C182" s="142"/>
      <c r="D182" s="388" t="s">
        <v>242</v>
      </c>
      <c r="E182" s="389"/>
      <c r="F182" s="389"/>
      <c r="G182" s="389"/>
      <c r="H182" s="389"/>
      <c r="I182" s="481"/>
      <c r="J182" s="481"/>
      <c r="K182" s="482"/>
      <c r="L182" s="481"/>
    </row>
    <row r="183" spans="1:12" s="91" customFormat="1" ht="38.25" x14ac:dyDescent="0.2">
      <c r="B183" s="142"/>
      <c r="C183" s="142"/>
      <c r="D183" s="99" t="s">
        <v>68</v>
      </c>
      <c r="E183" s="99" t="s">
        <v>69</v>
      </c>
      <c r="F183" s="99" t="s">
        <v>70</v>
      </c>
      <c r="G183" s="99" t="s">
        <v>24</v>
      </c>
      <c r="H183" s="491" t="s">
        <v>244</v>
      </c>
    </row>
    <row r="184" spans="1:12" s="91" customFormat="1" ht="21" customHeight="1" x14ac:dyDescent="0.2">
      <c r="B184" s="135" t="s">
        <v>139</v>
      </c>
      <c r="C184" s="385" t="s">
        <v>46</v>
      </c>
      <c r="D184" s="381">
        <f>'data input'!$P$138</f>
        <v>94</v>
      </c>
      <c r="E184" s="381">
        <f>'data input'!$P$139</f>
        <v>69</v>
      </c>
      <c r="F184" s="381">
        <f>'data input'!$P$140</f>
        <v>76</v>
      </c>
      <c r="G184" s="381">
        <f>'data input'!$P$141</f>
        <v>57</v>
      </c>
      <c r="H184" s="382">
        <f>'data input'!$P$142</f>
        <v>81</v>
      </c>
    </row>
    <row r="185" spans="1:12" s="91" customFormat="1" ht="21" customHeight="1" x14ac:dyDescent="0.2">
      <c r="B185" s="135" t="s">
        <v>140</v>
      </c>
      <c r="C185" s="385" t="s">
        <v>46</v>
      </c>
      <c r="D185" s="381">
        <f>'data input'!$Q$138</f>
        <v>96</v>
      </c>
      <c r="E185" s="381">
        <f>'data input'!$Q$139</f>
        <v>86</v>
      </c>
      <c r="F185" s="381">
        <f>'data input'!$Q$140</f>
        <v>85</v>
      </c>
      <c r="G185" s="381">
        <f>'data input'!$Q$141</f>
        <v>67</v>
      </c>
      <c r="H185" s="382">
        <f>'data input'!$Q$142</f>
        <v>86.5</v>
      </c>
    </row>
    <row r="186" spans="1:12" s="91" customFormat="1" ht="21" customHeight="1" x14ac:dyDescent="0.2">
      <c r="B186" s="135" t="s">
        <v>141</v>
      </c>
      <c r="C186" s="385" t="s">
        <v>46</v>
      </c>
      <c r="D186" s="381">
        <f>'data input'!$R$138</f>
        <v>96</v>
      </c>
      <c r="E186" s="381">
        <f>'data input'!$R$139</f>
        <v>89</v>
      </c>
      <c r="F186" s="381">
        <f>'data input'!$R$140</f>
        <v>90</v>
      </c>
      <c r="G186" s="381">
        <f>'data input'!$R$141</f>
        <v>82</v>
      </c>
      <c r="H186" s="382">
        <f>'data input'!$R$142</f>
        <v>87.5</v>
      </c>
    </row>
    <row r="187" spans="1:12" s="91" customFormat="1" ht="21" customHeight="1" x14ac:dyDescent="0.2">
      <c r="B187" s="135" t="s">
        <v>295</v>
      </c>
      <c r="C187" s="385" t="s">
        <v>46</v>
      </c>
      <c r="D187" s="381">
        <f>'data input'!$S$138</f>
        <v>97</v>
      </c>
      <c r="E187" s="381">
        <f>'data input'!$S$139</f>
        <v>92</v>
      </c>
      <c r="F187" s="381">
        <f>'data input'!$S$140</f>
        <v>93</v>
      </c>
      <c r="G187" s="381">
        <f>'data input'!$S$141</f>
        <v>76</v>
      </c>
      <c r="H187" s="382">
        <f>'data input'!$S$142</f>
        <v>86.375</v>
      </c>
    </row>
    <row r="188" spans="1:12" s="91" customFormat="1" ht="21" customHeight="1" x14ac:dyDescent="0.2">
      <c r="B188" s="135" t="s">
        <v>142</v>
      </c>
      <c r="C188" s="385" t="s">
        <v>46</v>
      </c>
      <c r="D188" s="381">
        <f>'data input'!$T$138</f>
        <v>96</v>
      </c>
      <c r="E188" s="381">
        <f>'data input'!$T$139</f>
        <v>91</v>
      </c>
      <c r="F188" s="381">
        <f>'data input'!$T$140</f>
        <v>92</v>
      </c>
      <c r="G188" s="381">
        <f>'data input'!$T$141</f>
        <v>87</v>
      </c>
      <c r="H188" s="382">
        <f>'data input'!$T$142</f>
        <v>88.125</v>
      </c>
    </row>
    <row r="189" spans="1:12" s="91" customFormat="1" x14ac:dyDescent="0.2">
      <c r="B189" s="80"/>
      <c r="C189" s="80"/>
      <c r="D189" s="80"/>
      <c r="E189" s="80"/>
      <c r="F189" s="80"/>
      <c r="G189" s="80"/>
      <c r="H189" s="80"/>
      <c r="I189" s="80"/>
      <c r="J189" s="80"/>
      <c r="K189" s="80"/>
      <c r="L189" s="80"/>
    </row>
    <row r="190" spans="1:12" s="91" customFormat="1" x14ac:dyDescent="0.2">
      <c r="A190" s="550" t="s">
        <v>243</v>
      </c>
      <c r="B190" s="138" t="s">
        <v>21</v>
      </c>
      <c r="C190" s="138"/>
      <c r="D190" s="388" t="s">
        <v>116</v>
      </c>
      <c r="E190" s="389"/>
      <c r="F190" s="389"/>
      <c r="G190" s="389"/>
      <c r="H190" s="389"/>
      <c r="I190" s="389"/>
      <c r="J190" s="389"/>
      <c r="K190" s="390"/>
      <c r="L190" s="388"/>
    </row>
    <row r="191" spans="1:12" s="91" customFormat="1" x14ac:dyDescent="0.2">
      <c r="A191" s="550"/>
      <c r="B191" s="138"/>
      <c r="C191" s="138"/>
      <c r="D191" s="98" t="s">
        <v>64</v>
      </c>
      <c r="E191" s="99" t="s">
        <v>65</v>
      </c>
      <c r="F191" s="99" t="s">
        <v>66</v>
      </c>
      <c r="G191" s="99" t="s">
        <v>67</v>
      </c>
      <c r="H191" s="99" t="s">
        <v>68</v>
      </c>
      <c r="I191" s="99" t="s">
        <v>69</v>
      </c>
      <c r="J191" s="99" t="s">
        <v>70</v>
      </c>
      <c r="K191" s="99" t="s">
        <v>24</v>
      </c>
      <c r="L191" s="100" t="s">
        <v>11</v>
      </c>
    </row>
    <row r="192" spans="1:12" s="91" customFormat="1" ht="25.5" x14ac:dyDescent="0.2">
      <c r="A192" s="550"/>
      <c r="B192" s="135" t="s">
        <v>139</v>
      </c>
      <c r="C192" s="392" t="str">
        <f>'data input'!$G$28&amp;" (%)"</f>
        <v>Public Forest Estate (%)</v>
      </c>
      <c r="D192" s="381">
        <f>'data input'!$P$146</f>
        <v>69.907288257621516</v>
      </c>
      <c r="E192" s="381">
        <f>'data input'!$P$147</f>
        <v>73.294128188846017</v>
      </c>
      <c r="F192" s="381">
        <f>'data input'!$P$148</f>
        <v>74.874635435335961</v>
      </c>
      <c r="G192" s="381">
        <f>'data input'!$P$149</f>
        <v>76.662455722122161</v>
      </c>
      <c r="H192" s="381">
        <f>'data input'!$P$150</f>
        <v>74.678800535247092</v>
      </c>
      <c r="I192" s="381">
        <f>'data input'!$P$151</f>
        <v>69.257618525655701</v>
      </c>
      <c r="J192" s="381">
        <f>'data input'!$P$152</f>
        <v>65.381695889376417</v>
      </c>
      <c r="K192" s="381">
        <f>'data input'!$P$153</f>
        <v>53.740439697946194</v>
      </c>
      <c r="L192" s="382">
        <f>'data input'!$P$154</f>
        <v>72.599479684509561</v>
      </c>
    </row>
    <row r="193" spans="1:27" s="91" customFormat="1" x14ac:dyDescent="0.2">
      <c r="A193" s="550"/>
      <c r="B193" s="136"/>
      <c r="C193" s="385" t="s">
        <v>28</v>
      </c>
      <c r="D193" s="381">
        <f>'data input'!$P$219</f>
        <v>0</v>
      </c>
      <c r="E193" s="381">
        <f>'data input'!$P$220</f>
        <v>0</v>
      </c>
      <c r="F193" s="381">
        <f>'data input'!$P$221</f>
        <v>0</v>
      </c>
      <c r="G193" s="381">
        <f>'data input'!$P$222</f>
        <v>0</v>
      </c>
      <c r="H193" s="381">
        <f>'data input'!$P$223</f>
        <v>0</v>
      </c>
      <c r="I193" s="381">
        <f>'data input'!$P$224</f>
        <v>0</v>
      </c>
      <c r="J193" s="381">
        <f>'data input'!$P$225</f>
        <v>0</v>
      </c>
      <c r="K193" s="381">
        <f>'data input'!$P$226</f>
        <v>0</v>
      </c>
      <c r="L193" s="382">
        <f>'data input'!$P$227</f>
        <v>0</v>
      </c>
    </row>
    <row r="194" spans="1:27" s="91" customFormat="1" ht="25.5" x14ac:dyDescent="0.2">
      <c r="A194" s="550"/>
      <c r="B194" s="135" t="s">
        <v>140</v>
      </c>
      <c r="C194" s="392" t="str">
        <f>'data input'!$G$28&amp;" (%)"</f>
        <v>Public Forest Estate (%)</v>
      </c>
      <c r="D194" s="381">
        <f>'data input'!$Q$146</f>
        <v>74.05843755848764</v>
      </c>
      <c r="E194" s="381">
        <f>'data input'!$Q$147</f>
        <v>77.062294278933308</v>
      </c>
      <c r="F194" s="381">
        <f>'data input'!$Q$148</f>
        <v>78.326490786552156</v>
      </c>
      <c r="G194" s="381">
        <f>'data input'!$Q$149</f>
        <v>79.499632348788523</v>
      </c>
      <c r="H194" s="381">
        <f>'data input'!$Q$150</f>
        <v>76.538250600963664</v>
      </c>
      <c r="I194" s="381">
        <f>'data input'!$Q$151</f>
        <v>70.195236769799166</v>
      </c>
      <c r="J194" s="381">
        <f>'data input'!$Q$152</f>
        <v>66.043397276742482</v>
      </c>
      <c r="K194" s="381">
        <f>'data input'!$Q$153</f>
        <v>55.509468707991772</v>
      </c>
      <c r="L194" s="382">
        <f>'data input'!$Q$154</f>
        <v>75.346060829046351</v>
      </c>
    </row>
    <row r="195" spans="1:27" s="91" customFormat="1" x14ac:dyDescent="0.2">
      <c r="A195" s="550"/>
      <c r="B195" s="136"/>
      <c r="C195" s="385" t="s">
        <v>28</v>
      </c>
      <c r="D195" s="381">
        <f>'data input'!$Q$219</f>
        <v>0</v>
      </c>
      <c r="E195" s="381">
        <f>'data input'!$Q$220</f>
        <v>0</v>
      </c>
      <c r="F195" s="381">
        <f>'data input'!$Q$221</f>
        <v>0</v>
      </c>
      <c r="G195" s="381">
        <f>'data input'!$Q$222</f>
        <v>0</v>
      </c>
      <c r="H195" s="381">
        <f>'data input'!$Q$223</f>
        <v>0</v>
      </c>
      <c r="I195" s="381">
        <f>'data input'!$Q$224</f>
        <v>0</v>
      </c>
      <c r="J195" s="381">
        <f>'data input'!$Q$225</f>
        <v>0</v>
      </c>
      <c r="K195" s="381">
        <f>'data input'!$Q$226</f>
        <v>0</v>
      </c>
      <c r="L195" s="382">
        <f>'data input'!$Q$227</f>
        <v>0</v>
      </c>
    </row>
    <row r="196" spans="1:27" s="91" customFormat="1" ht="25.5" x14ac:dyDescent="0.2">
      <c r="A196" s="550"/>
      <c r="B196" s="135" t="s">
        <v>141</v>
      </c>
      <c r="C196" s="392" t="str">
        <f>'data input'!$G$28&amp;" (%)"</f>
        <v>Public Forest Estate (%)</v>
      </c>
      <c r="D196" s="381">
        <f>'data input'!$R$146</f>
        <v>74.186583014688495</v>
      </c>
      <c r="E196" s="381">
        <f>'data input'!$R$147</f>
        <v>77.781418709076505</v>
      </c>
      <c r="F196" s="381">
        <f>'data input'!$R$148</f>
        <v>79.187853752088927</v>
      </c>
      <c r="G196" s="381">
        <f>'data input'!$R$149</f>
        <v>80.745578805841006</v>
      </c>
      <c r="H196" s="381">
        <f>'data input'!$R$150</f>
        <v>78.455316905694332</v>
      </c>
      <c r="I196" s="381">
        <f>'data input'!$R$151</f>
        <v>72.070544510604122</v>
      </c>
      <c r="J196" s="381">
        <f>'data input'!$R$152</f>
        <v>68.492295163445036</v>
      </c>
      <c r="K196" s="381">
        <f>'data input'!$R$153</f>
        <v>55.389319869193855</v>
      </c>
      <c r="L196" s="382">
        <f>'data input'!$R$154</f>
        <v>76.846593551817378</v>
      </c>
    </row>
    <row r="197" spans="1:27" s="91" customFormat="1" x14ac:dyDescent="0.2">
      <c r="A197" s="550"/>
      <c r="B197" s="136"/>
      <c r="C197" s="385" t="s">
        <v>28</v>
      </c>
      <c r="D197" s="381">
        <f>'data input'!$R$219</f>
        <v>0</v>
      </c>
      <c r="E197" s="381">
        <f>'data input'!$R$220</f>
        <v>0</v>
      </c>
      <c r="F197" s="381">
        <f>'data input'!$R$221</f>
        <v>0</v>
      </c>
      <c r="G197" s="381">
        <f>'data input'!$R$222</f>
        <v>0</v>
      </c>
      <c r="H197" s="381">
        <f>'data input'!$R$223</f>
        <v>0</v>
      </c>
      <c r="I197" s="381">
        <f>'data input'!$R$224</f>
        <v>0</v>
      </c>
      <c r="J197" s="381">
        <f>'data input'!$R$225</f>
        <v>0</v>
      </c>
      <c r="K197" s="381">
        <f>'data input'!$R$226</f>
        <v>0</v>
      </c>
      <c r="L197" s="382">
        <f>'data input'!$R$227</f>
        <v>0</v>
      </c>
    </row>
    <row r="198" spans="1:27" s="91" customFormat="1" ht="25.5" x14ac:dyDescent="0.2">
      <c r="A198" s="550"/>
      <c r="B198" s="135" t="s">
        <v>295</v>
      </c>
      <c r="C198" s="392" t="str">
        <f>'data input'!$G$28&amp;" (%)"</f>
        <v>Public Forest Estate (%)</v>
      </c>
      <c r="D198" s="381">
        <f>'data input'!$S$146</f>
        <v>72.374657309006835</v>
      </c>
      <c r="E198" s="381">
        <f>'data input'!$S$147</f>
        <v>78.285542918759361</v>
      </c>
      <c r="F198" s="381">
        <f>'data input'!$S$148</f>
        <v>80.076556930969289</v>
      </c>
      <c r="G198" s="381">
        <f>'data input'!$S$149</f>
        <v>82.037175242558774</v>
      </c>
      <c r="H198" s="381">
        <f>'data input'!$S$150</f>
        <v>80.535407439550738</v>
      </c>
      <c r="I198" s="381">
        <f>'data input'!$S$151</f>
        <v>74.022799524696467</v>
      </c>
      <c r="J198" s="381">
        <f>'data input'!$S$152</f>
        <v>70.559071555769904</v>
      </c>
      <c r="K198" s="381">
        <f>'data input'!$S$153</f>
        <v>56.35075980383769</v>
      </c>
      <c r="L198" s="382">
        <f>'data input'!$S$154</f>
        <v>77.801938166423696</v>
      </c>
    </row>
    <row r="199" spans="1:27" s="91" customFormat="1" x14ac:dyDescent="0.2">
      <c r="A199" s="550"/>
      <c r="B199" s="136"/>
      <c r="C199" s="385" t="s">
        <v>28</v>
      </c>
      <c r="D199" s="381">
        <f>'data input'!$S$219</f>
        <v>0</v>
      </c>
      <c r="E199" s="381">
        <f>'data input'!$S$220</f>
        <v>0</v>
      </c>
      <c r="F199" s="381">
        <f>'data input'!$S$221</f>
        <v>0</v>
      </c>
      <c r="G199" s="381">
        <f>'data input'!$S$222</f>
        <v>0</v>
      </c>
      <c r="H199" s="381">
        <f>'data input'!$S$223</f>
        <v>0</v>
      </c>
      <c r="I199" s="381">
        <f>'data input'!$S$224</f>
        <v>0</v>
      </c>
      <c r="J199" s="381">
        <f>'data input'!$S$225</f>
        <v>0</v>
      </c>
      <c r="K199" s="381">
        <f>'data input'!$S$226</f>
        <v>0</v>
      </c>
      <c r="L199" s="382">
        <f>'data input'!$S$227</f>
        <v>0</v>
      </c>
    </row>
    <row r="200" spans="1:27" s="91" customFormat="1" ht="25.5" x14ac:dyDescent="0.2">
      <c r="A200" s="550"/>
      <c r="B200" s="135" t="s">
        <v>142</v>
      </c>
      <c r="C200" s="392" t="str">
        <f>'data input'!$G$28&amp;" (%)"</f>
        <v>Public Forest Estate (%)</v>
      </c>
      <c r="D200" s="381">
        <f>'data input'!$T$146</f>
        <v>75.150079726638239</v>
      </c>
      <c r="E200" s="381">
        <f>'data input'!$T$147</f>
        <v>79.190281940036144</v>
      </c>
      <c r="F200" s="381">
        <f>'data input'!$T$148</f>
        <v>80.094820940906459</v>
      </c>
      <c r="G200" s="381">
        <f>'data input'!$T$149</f>
        <v>81.035914636675997</v>
      </c>
      <c r="H200" s="381">
        <f>'data input'!$T$150</f>
        <v>77.263711170265253</v>
      </c>
      <c r="I200" s="381">
        <f>'data input'!$T$151</f>
        <v>69.0067114669517</v>
      </c>
      <c r="J200" s="381">
        <f>'data input'!$T$152</f>
        <v>63.666707518873189</v>
      </c>
      <c r="K200" s="381">
        <f>'data input'!$T$153</f>
        <v>44.995678527060626</v>
      </c>
      <c r="L200" s="382">
        <f>'data input'!$T$154</f>
        <v>76.196851447014211</v>
      </c>
    </row>
    <row r="201" spans="1:27" s="91" customFormat="1" x14ac:dyDescent="0.2">
      <c r="A201" s="550"/>
      <c r="B201" s="137"/>
      <c r="C201" s="386" t="s">
        <v>28</v>
      </c>
      <c r="D201" s="383">
        <f>'data input'!$T$219</f>
        <v>0</v>
      </c>
      <c r="E201" s="383">
        <f>'data input'!$T$220</f>
        <v>0</v>
      </c>
      <c r="F201" s="383">
        <f>'data input'!$T$221</f>
        <v>0</v>
      </c>
      <c r="G201" s="383">
        <f>'data input'!$T$222</f>
        <v>0</v>
      </c>
      <c r="H201" s="383">
        <f>'data input'!$T$223</f>
        <v>0</v>
      </c>
      <c r="I201" s="383">
        <f>'data input'!$T$224</f>
        <v>0</v>
      </c>
      <c r="J201" s="383">
        <f>'data input'!$T$225</f>
        <v>0</v>
      </c>
      <c r="K201" s="383">
        <f>'data input'!$T$226</f>
        <v>0</v>
      </c>
      <c r="L201" s="384">
        <f>'data input'!$T$227</f>
        <v>0</v>
      </c>
    </row>
    <row r="203" spans="1:27" x14ac:dyDescent="0.2">
      <c r="B203" s="138" t="s">
        <v>21</v>
      </c>
      <c r="C203" s="138"/>
      <c r="D203" s="388" t="s">
        <v>250</v>
      </c>
      <c r="E203" s="389"/>
      <c r="F203" s="389"/>
      <c r="G203" s="389"/>
      <c r="H203" s="91"/>
      <c r="I203" s="91"/>
      <c r="J203" s="91"/>
      <c r="K203" s="91"/>
      <c r="L203" s="91"/>
    </row>
    <row r="204" spans="1:27" ht="36.75" customHeight="1" x14ac:dyDescent="0.2">
      <c r="B204" s="138"/>
      <c r="C204" s="138"/>
      <c r="D204" s="98" t="s">
        <v>64</v>
      </c>
      <c r="E204" s="99" t="s">
        <v>65</v>
      </c>
      <c r="F204" s="99" t="s">
        <v>66</v>
      </c>
      <c r="G204" s="99" t="s">
        <v>67</v>
      </c>
      <c r="H204" s="91"/>
      <c r="I204" s="91"/>
      <c r="J204" s="91"/>
      <c r="K204" s="91"/>
      <c r="L204" s="91"/>
      <c r="W204" s="80"/>
      <c r="X204" s="80"/>
      <c r="Y204" s="80"/>
      <c r="Z204" s="80"/>
      <c r="AA204" s="80"/>
    </row>
    <row r="205" spans="1:27" ht="25.5" x14ac:dyDescent="0.2">
      <c r="B205" s="135" t="s">
        <v>139</v>
      </c>
      <c r="C205" s="392" t="str">
        <f>'data input'!$G$28&amp;" (%)"</f>
        <v>Public Forest Estate (%)</v>
      </c>
      <c r="D205" s="381">
        <f>'data input'!$P$146</f>
        <v>69.907288257621516</v>
      </c>
      <c r="E205" s="381">
        <f>'data input'!$P$147</f>
        <v>73.294128188846017</v>
      </c>
      <c r="F205" s="381">
        <f>'data input'!$P$148</f>
        <v>74.874635435335961</v>
      </c>
      <c r="G205" s="381">
        <f>'data input'!$P$149</f>
        <v>76.662455722122161</v>
      </c>
      <c r="H205" s="91"/>
      <c r="I205" s="91"/>
      <c r="J205" s="91"/>
      <c r="K205" s="91"/>
      <c r="L205" s="91"/>
      <c r="W205" s="80"/>
      <c r="X205" s="80"/>
      <c r="Y205" s="80"/>
      <c r="Z205" s="80"/>
      <c r="AA205" s="80"/>
    </row>
    <row r="206" spans="1:27" ht="25.5" x14ac:dyDescent="0.2">
      <c r="B206" s="135" t="s">
        <v>140</v>
      </c>
      <c r="C206" s="392" t="str">
        <f>'data input'!$G$28&amp;" (%)"</f>
        <v>Public Forest Estate (%)</v>
      </c>
      <c r="D206" s="381">
        <f>'data input'!$Q$146</f>
        <v>74.05843755848764</v>
      </c>
      <c r="E206" s="381">
        <f>'data input'!$Q$147</f>
        <v>77.062294278933308</v>
      </c>
      <c r="F206" s="381">
        <f>'data input'!$Q$148</f>
        <v>78.326490786552156</v>
      </c>
      <c r="G206" s="381">
        <f>'data input'!$Q$149</f>
        <v>79.499632348788523</v>
      </c>
      <c r="H206" s="91"/>
      <c r="I206" s="91"/>
      <c r="J206" s="91"/>
      <c r="K206" s="91"/>
      <c r="L206" s="91"/>
      <c r="W206" s="80"/>
      <c r="X206" s="80"/>
      <c r="Y206" s="80"/>
      <c r="Z206" s="80"/>
      <c r="AA206" s="80"/>
    </row>
    <row r="207" spans="1:27" ht="25.5" x14ac:dyDescent="0.2">
      <c r="B207" s="135" t="s">
        <v>141</v>
      </c>
      <c r="C207" s="392" t="str">
        <f>'data input'!$G$28&amp;" (%)"</f>
        <v>Public Forest Estate (%)</v>
      </c>
      <c r="D207" s="381">
        <f>'data input'!$R$146</f>
        <v>74.186583014688495</v>
      </c>
      <c r="E207" s="381">
        <f>'data input'!$R$147</f>
        <v>77.781418709076505</v>
      </c>
      <c r="F207" s="381">
        <f>'data input'!$R$148</f>
        <v>79.187853752088927</v>
      </c>
      <c r="G207" s="381">
        <f>'data input'!$R$149</f>
        <v>80.745578805841006</v>
      </c>
      <c r="H207" s="91"/>
      <c r="I207" s="91"/>
      <c r="J207" s="91"/>
      <c r="K207" s="91"/>
      <c r="L207" s="91"/>
      <c r="W207" s="80"/>
      <c r="X207" s="80"/>
      <c r="Y207" s="80"/>
      <c r="Z207" s="80"/>
      <c r="AA207" s="80"/>
    </row>
    <row r="208" spans="1:27" ht="25.5" x14ac:dyDescent="0.2">
      <c r="B208" s="135" t="s">
        <v>295</v>
      </c>
      <c r="C208" s="392" t="str">
        <f>'data input'!$G$28&amp;" (%)"</f>
        <v>Public Forest Estate (%)</v>
      </c>
      <c r="D208" s="381">
        <f>'data input'!$S$146</f>
        <v>72.374657309006835</v>
      </c>
      <c r="E208" s="381">
        <f>'data input'!$S$147</f>
        <v>78.285542918759361</v>
      </c>
      <c r="F208" s="381">
        <f>'data input'!$S$148</f>
        <v>80.076556930969289</v>
      </c>
      <c r="G208" s="381">
        <f>'data input'!$S$149</f>
        <v>82.037175242558774</v>
      </c>
      <c r="H208" s="91"/>
      <c r="I208" s="91"/>
      <c r="J208" s="91"/>
      <c r="K208" s="91"/>
      <c r="L208" s="91"/>
      <c r="W208" s="80"/>
      <c r="X208" s="80"/>
      <c r="Y208" s="80"/>
      <c r="Z208" s="80"/>
      <c r="AA208" s="80"/>
    </row>
    <row r="209" spans="2:27" ht="25.5" x14ac:dyDescent="0.2">
      <c r="B209" s="135" t="s">
        <v>142</v>
      </c>
      <c r="C209" s="392" t="str">
        <f>'data input'!$G$28&amp;" (%)"</f>
        <v>Public Forest Estate (%)</v>
      </c>
      <c r="D209" s="381">
        <f>'data input'!$T$146</f>
        <v>75.150079726638239</v>
      </c>
      <c r="E209" s="381">
        <f>'data input'!$T$147</f>
        <v>79.190281940036144</v>
      </c>
      <c r="F209" s="381">
        <f>'data input'!$T$148</f>
        <v>80.094820940906459</v>
      </c>
      <c r="G209" s="381">
        <f>'data input'!$T$149</f>
        <v>81.035914636675997</v>
      </c>
      <c r="H209" s="91"/>
      <c r="I209" s="91"/>
      <c r="J209" s="91"/>
      <c r="K209" s="91"/>
      <c r="L209" s="91"/>
      <c r="W209" s="80"/>
      <c r="X209" s="80"/>
      <c r="Y209" s="80"/>
      <c r="Z209" s="80"/>
      <c r="AA209" s="80"/>
    </row>
    <row r="211" spans="2:27" x14ac:dyDescent="0.2">
      <c r="B211" s="138" t="s">
        <v>21</v>
      </c>
      <c r="C211" s="138"/>
      <c r="D211" s="388" t="s">
        <v>242</v>
      </c>
      <c r="E211" s="389"/>
      <c r="F211" s="389"/>
      <c r="G211" s="389"/>
      <c r="H211" s="389"/>
      <c r="I211" s="481"/>
      <c r="J211" s="481"/>
      <c r="K211" s="482"/>
      <c r="L211" s="483"/>
    </row>
    <row r="212" spans="2:27" ht="38.25" x14ac:dyDescent="0.2">
      <c r="B212" s="138"/>
      <c r="C212" s="138"/>
      <c r="D212" s="99" t="s">
        <v>68</v>
      </c>
      <c r="E212" s="99" t="s">
        <v>69</v>
      </c>
      <c r="F212" s="99" t="s">
        <v>70</v>
      </c>
      <c r="G212" s="99" t="s">
        <v>24</v>
      </c>
      <c r="H212" s="491" t="s">
        <v>244</v>
      </c>
      <c r="I212" s="91"/>
      <c r="J212" s="91"/>
      <c r="K212" s="91"/>
      <c r="L212" s="91"/>
      <c r="X212" s="80"/>
      <c r="Y212" s="80"/>
      <c r="Z212" s="80"/>
      <c r="AA212" s="80"/>
    </row>
    <row r="213" spans="2:27" ht="25.5" x14ac:dyDescent="0.2">
      <c r="B213" s="135" t="s">
        <v>139</v>
      </c>
      <c r="C213" s="392" t="str">
        <f>'data input'!$G$28&amp;" (%)"</f>
        <v>Public Forest Estate (%)</v>
      </c>
      <c r="D213" s="381">
        <f>'data input'!$P$150</f>
        <v>74.678800535247092</v>
      </c>
      <c r="E213" s="381">
        <f>'data input'!$P$151</f>
        <v>69.257618525655701</v>
      </c>
      <c r="F213" s="381">
        <f>'data input'!$P$152</f>
        <v>65.381695889376417</v>
      </c>
      <c r="G213" s="381">
        <f>'data input'!$P$153</f>
        <v>53.740439697946194</v>
      </c>
      <c r="H213" s="382">
        <f>'data input'!$P$154</f>
        <v>72.599479684509561</v>
      </c>
      <c r="I213" s="91"/>
      <c r="J213" s="91"/>
      <c r="K213" s="91"/>
      <c r="L213" s="91"/>
      <c r="X213" s="80"/>
      <c r="Y213" s="80"/>
      <c r="Z213" s="80"/>
      <c r="AA213" s="80"/>
    </row>
    <row r="214" spans="2:27" ht="25.5" x14ac:dyDescent="0.2">
      <c r="B214" s="135" t="s">
        <v>140</v>
      </c>
      <c r="C214" s="392" t="str">
        <f>'data input'!$G$28&amp;" (%)"</f>
        <v>Public Forest Estate (%)</v>
      </c>
      <c r="D214" s="381">
        <f>'data input'!$Q$150</f>
        <v>76.538250600963664</v>
      </c>
      <c r="E214" s="381">
        <f>'data input'!$Q$151</f>
        <v>70.195236769799166</v>
      </c>
      <c r="F214" s="381">
        <f>'data input'!$Q$152</f>
        <v>66.043397276742482</v>
      </c>
      <c r="G214" s="381">
        <f>'data input'!$Q$153</f>
        <v>55.509468707991772</v>
      </c>
      <c r="H214" s="382">
        <f>'data input'!$Q$154</f>
        <v>75.346060829046351</v>
      </c>
      <c r="I214" s="91"/>
      <c r="J214" s="91"/>
      <c r="K214" s="91"/>
      <c r="L214" s="91"/>
      <c r="X214" s="80"/>
      <c r="Y214" s="80"/>
      <c r="Z214" s="80"/>
      <c r="AA214" s="80"/>
    </row>
    <row r="215" spans="2:27" ht="25.5" x14ac:dyDescent="0.2">
      <c r="B215" s="135" t="s">
        <v>141</v>
      </c>
      <c r="C215" s="392" t="str">
        <f>'data input'!$G$28&amp;" (%)"</f>
        <v>Public Forest Estate (%)</v>
      </c>
      <c r="D215" s="381">
        <f>'data input'!$R$150</f>
        <v>78.455316905694332</v>
      </c>
      <c r="E215" s="381">
        <f>'data input'!$R$151</f>
        <v>72.070544510604122</v>
      </c>
      <c r="F215" s="381">
        <f>'data input'!$R$152</f>
        <v>68.492295163445036</v>
      </c>
      <c r="G215" s="381">
        <f>'data input'!$R$153</f>
        <v>55.389319869193855</v>
      </c>
      <c r="H215" s="382">
        <f>'data input'!$R$154</f>
        <v>76.846593551817378</v>
      </c>
      <c r="I215" s="91"/>
      <c r="J215" s="91"/>
      <c r="K215" s="91"/>
      <c r="L215" s="91"/>
      <c r="X215" s="80"/>
      <c r="Y215" s="80"/>
      <c r="Z215" s="80"/>
      <c r="AA215" s="80"/>
    </row>
    <row r="216" spans="2:27" ht="25.5" x14ac:dyDescent="0.2">
      <c r="B216" s="135" t="s">
        <v>295</v>
      </c>
      <c r="C216" s="392" t="str">
        <f>'data input'!$G$28&amp;" (%)"</f>
        <v>Public Forest Estate (%)</v>
      </c>
      <c r="D216" s="381">
        <f>'data input'!$S$150</f>
        <v>80.535407439550738</v>
      </c>
      <c r="E216" s="381">
        <f>'data input'!$S$151</f>
        <v>74.022799524696467</v>
      </c>
      <c r="F216" s="381">
        <f>'data input'!$S$152</f>
        <v>70.559071555769904</v>
      </c>
      <c r="G216" s="381">
        <f>'data input'!$S$153</f>
        <v>56.35075980383769</v>
      </c>
      <c r="H216" s="382">
        <f>'data input'!$S$154</f>
        <v>77.801938166423696</v>
      </c>
      <c r="I216" s="91"/>
      <c r="J216" s="91"/>
      <c r="K216" s="91"/>
      <c r="L216" s="91"/>
      <c r="X216" s="80"/>
      <c r="Y216" s="80"/>
      <c r="Z216" s="80"/>
      <c r="AA216" s="80"/>
    </row>
    <row r="217" spans="2:27" ht="25.5" x14ac:dyDescent="0.2">
      <c r="B217" s="135" t="s">
        <v>142</v>
      </c>
      <c r="C217" s="392" t="str">
        <f>'data input'!$G$28&amp;" (%)"</f>
        <v>Public Forest Estate (%)</v>
      </c>
      <c r="D217" s="381">
        <f>'data input'!$T$150</f>
        <v>77.263711170265253</v>
      </c>
      <c r="E217" s="381">
        <f>'data input'!$T$151</f>
        <v>69.0067114669517</v>
      </c>
      <c r="F217" s="381">
        <f>'data input'!$T$152</f>
        <v>63.666707518873189</v>
      </c>
      <c r="G217" s="381">
        <f>'data input'!$T$153</f>
        <v>44.995678527060626</v>
      </c>
      <c r="H217" s="382">
        <f>'data input'!$T$154</f>
        <v>76.196851447014211</v>
      </c>
      <c r="I217" s="91"/>
      <c r="J217" s="91"/>
      <c r="K217" s="91"/>
      <c r="L217" s="91"/>
      <c r="X217" s="80"/>
      <c r="Y217" s="80"/>
      <c r="Z217" s="80"/>
      <c r="AA217" s="80"/>
    </row>
  </sheetData>
  <mergeCells count="6">
    <mergeCell ref="A190:A201"/>
    <mergeCell ref="A5:A16"/>
    <mergeCell ref="A44:A55"/>
    <mergeCell ref="A83:A94"/>
    <mergeCell ref="A122:A133"/>
    <mergeCell ref="A161:A172"/>
  </mergeCells>
  <pageMargins left="0.70866141732283472" right="0.70866141732283472" top="0.74803149606299213" bottom="0.74803149606299213" header="0.31496062992125984" footer="0.31496062992125984"/>
  <pageSetup paperSize="9" orientation="portrait" r:id="rId1"/>
  <ignoredErrors>
    <ignoredError sqref="K8:K16 G34:G42 K47:K53 G73:G79 K86:K92 G112:G118 K125:K131 G151:G157 K164 K193 K166 K168 K170 K195 K197 K19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Charts</vt:lpstr>
      </vt:variant>
      <vt:variant>
        <vt:i4>18</vt:i4>
      </vt:variant>
    </vt:vector>
  </HeadingPairs>
  <TitlesOfParts>
    <vt:vector size="43" baseType="lpstr">
      <vt:lpstr>Index</vt:lpstr>
      <vt:lpstr>Table 1</vt:lpstr>
      <vt:lpstr>Table 2</vt:lpstr>
      <vt:lpstr>Table 3</vt:lpstr>
      <vt:lpstr>Table 4</vt:lpstr>
      <vt:lpstr>Table 4 - REPORT</vt:lpstr>
      <vt:lpstr>Table 5(standard)</vt:lpstr>
      <vt:lpstr>Table 5</vt:lpstr>
      <vt:lpstr>Table 5 - REPORT</vt:lpstr>
      <vt:lpstr>Table 6</vt:lpstr>
      <vt:lpstr>Table 7</vt:lpstr>
      <vt:lpstr>Table 8</vt:lpstr>
      <vt:lpstr>Table 9</vt:lpstr>
      <vt:lpstr>Table 10</vt:lpstr>
      <vt:lpstr>Table 11</vt:lpstr>
      <vt:lpstr>Table 12</vt:lpstr>
      <vt:lpstr>Table 17</vt:lpstr>
      <vt:lpstr>data input</vt:lpstr>
      <vt:lpstr>Key Findings</vt:lpstr>
      <vt:lpstr>data for Figure 2</vt:lpstr>
      <vt:lpstr>data for Figure 4</vt:lpstr>
      <vt:lpstr>data for Figure 5</vt:lpstr>
      <vt:lpstr>data for Figure 6 &amp; 7</vt:lpstr>
      <vt:lpstr>data for Figure 8</vt:lpstr>
      <vt:lpstr>data for Figure 9</vt:lpstr>
      <vt:lpstr>Figure 1</vt:lpstr>
      <vt:lpstr>Figure 1 REPORT</vt:lpstr>
      <vt:lpstr>Figure 2</vt:lpstr>
      <vt:lpstr>Figure 2 REPORT</vt:lpstr>
      <vt:lpstr>Figure 3</vt:lpstr>
      <vt:lpstr>Figure 3 REPORT</vt:lpstr>
      <vt:lpstr>Figure 4 </vt:lpstr>
      <vt:lpstr>Figure 4 REPORT</vt:lpstr>
      <vt:lpstr>Figure 5</vt:lpstr>
      <vt:lpstr>Figure 5 REPORT</vt:lpstr>
      <vt:lpstr>Figure 6</vt:lpstr>
      <vt:lpstr>Figure 6 REPORT</vt:lpstr>
      <vt:lpstr>Figure 7</vt:lpstr>
      <vt:lpstr>Figure 7 REPORT</vt:lpstr>
      <vt:lpstr>Figure 8</vt:lpstr>
      <vt:lpstr>Figure 8 REPORT</vt:lpstr>
      <vt:lpstr>Figure 9</vt:lpstr>
      <vt:lpstr>Figure 9 REPORT</vt:lpstr>
    </vt:vector>
  </TitlesOfParts>
  <Company>Forestry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25-year forecast of softwood timber availability 2016</dc:title>
  <dc:creator>Forestry Commission</dc:creator>
  <cp:keywords>NFI, GB, UK, softwood, timber, forecast, 2016</cp:keywords>
  <cp:lastModifiedBy>Lesley Halsall</cp:lastModifiedBy>
  <cp:lastPrinted>2016-03-04T14:38:55Z</cp:lastPrinted>
  <dcterms:created xsi:type="dcterms:W3CDTF">2014-02-18T11:45:34Z</dcterms:created>
  <dcterms:modified xsi:type="dcterms:W3CDTF">2022-07-27T14:49:43Z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0fd49775-04c7-49e2-b982-196ffd25a25f</vt:lpwstr>
  </property>
</Properties>
</file>